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565" windowHeight="3675"/>
  </bookViews>
  <sheets>
    <sheet name="All" sheetId="1" r:id="rId1"/>
    <sheet name="Manuf" sheetId="12" r:id="rId2"/>
    <sheet name="Liv-Giant" sheetId="2" r:id="rId3"/>
    <sheet name="Specialized" sheetId="4" r:id="rId4"/>
    <sheet name="Cannondale" sheetId="5" r:id="rId5"/>
    <sheet name="Trek" sheetId="7" r:id="rId6"/>
    <sheet name="Marin" sheetId="16" r:id="rId7"/>
    <sheet name="Jamis" sheetId="18" r:id="rId8"/>
    <sheet name="Raleigh" sheetId="19" r:id="rId9"/>
    <sheet name="Fuji" sheetId="20" r:id="rId10"/>
    <sheet name="Bianchi" sheetId="21" r:id="rId11"/>
    <sheet name="Misc manufs" sheetId="15" r:id="rId12"/>
    <sheet name="Stats" sheetId="22" r:id="rId13"/>
    <sheet name="Brackets" sheetId="26" r:id="rId14"/>
    <sheet name="Brackets stats" sheetId="25" r:id="rId15"/>
    <sheet name="Completeness" sheetId="17" r:id="rId16"/>
  </sheets>
  <definedNames>
    <definedName name="_xlnm._FilterDatabase" localSheetId="0" hidden="1">All!$A$1:$AG$286</definedName>
    <definedName name="_xlnm._FilterDatabase" localSheetId="13" hidden="1">Brackets!$A$1:$AH$273</definedName>
  </definedNames>
  <calcPr calcId="144525"/>
</workbook>
</file>

<file path=xl/calcChain.xml><?xml version="1.0" encoding="utf-8"?>
<calcChain xmlns="http://schemas.openxmlformats.org/spreadsheetml/2006/main">
  <c r="B18" i="25" l="1"/>
  <c r="Y2" i="20"/>
  <c r="Y33" i="15" l="1"/>
  <c r="Z33" i="15" s="1"/>
  <c r="X33" i="15"/>
  <c r="Y32" i="15"/>
  <c r="Z32" i="15" s="1"/>
  <c r="X32" i="15"/>
  <c r="Z31" i="15"/>
  <c r="Y31" i="15"/>
  <c r="X31" i="15"/>
  <c r="Y30" i="15"/>
  <c r="Z30" i="15" s="1"/>
  <c r="X30" i="15"/>
  <c r="Y29" i="15"/>
  <c r="Z29" i="15" s="1"/>
  <c r="X29" i="15"/>
  <c r="Y28" i="15"/>
  <c r="Z28" i="15" s="1"/>
  <c r="X28" i="15"/>
  <c r="Y25" i="15"/>
  <c r="Z25" i="15" s="1"/>
  <c r="X25" i="15"/>
  <c r="Y24" i="15"/>
  <c r="Z24" i="15" s="1"/>
  <c r="X24" i="15"/>
  <c r="Z23" i="15"/>
  <c r="Y23" i="15"/>
  <c r="X23" i="15"/>
  <c r="Y22" i="15"/>
  <c r="Z22" i="15" s="1"/>
  <c r="X22" i="15"/>
  <c r="Y21" i="15"/>
  <c r="Z21" i="15" s="1"/>
  <c r="X21" i="15"/>
  <c r="Y20" i="15"/>
  <c r="Z20" i="15" s="1"/>
  <c r="X20" i="15"/>
  <c r="Y19" i="15"/>
  <c r="Z19" i="15" s="1"/>
  <c r="X19" i="15"/>
  <c r="Z18" i="15"/>
  <c r="Y18" i="15"/>
  <c r="X18" i="15"/>
  <c r="Y17" i="15"/>
  <c r="Z17" i="15" s="1"/>
  <c r="X17" i="15"/>
  <c r="Y16" i="15"/>
  <c r="Z16" i="15" s="1"/>
  <c r="X16" i="15"/>
  <c r="Y15" i="15"/>
  <c r="Z15" i="15" s="1"/>
  <c r="X15" i="15"/>
  <c r="Z14" i="15"/>
  <c r="Y14" i="15"/>
  <c r="X14" i="15"/>
  <c r="Y13" i="15"/>
  <c r="X13" i="15"/>
  <c r="Z13" i="15" s="1"/>
  <c r="C10" i="17" s="1"/>
  <c r="Z12" i="15"/>
  <c r="B10" i="17" s="1"/>
  <c r="Y12" i="15"/>
  <c r="X12" i="15"/>
  <c r="Y10" i="15"/>
  <c r="Z10" i="15" s="1"/>
  <c r="X10" i="15"/>
  <c r="Y9" i="15"/>
  <c r="Z9" i="15" s="1"/>
  <c r="X9" i="15"/>
  <c r="Y8" i="15"/>
  <c r="X8" i="15"/>
  <c r="Z8" i="15" s="1"/>
  <c r="Z7" i="15"/>
  <c r="Y7" i="15"/>
  <c r="X7" i="15"/>
  <c r="Y6" i="15"/>
  <c r="X6" i="15"/>
  <c r="Y5" i="15"/>
  <c r="Z5" i="15" s="1"/>
  <c r="X5" i="15"/>
  <c r="Y4" i="15"/>
  <c r="Z4" i="15" s="1"/>
  <c r="X4" i="15"/>
  <c r="Z3" i="15"/>
  <c r="Y3" i="15"/>
  <c r="X3" i="15"/>
  <c r="X14" i="21"/>
  <c r="Y14" i="21" s="1"/>
  <c r="W14" i="21"/>
  <c r="X13" i="21"/>
  <c r="Y13" i="21" s="1"/>
  <c r="W13" i="21"/>
  <c r="Y12" i="21"/>
  <c r="X12" i="21"/>
  <c r="W12" i="21"/>
  <c r="X11" i="21"/>
  <c r="Y11" i="21" s="1"/>
  <c r="W11" i="21"/>
  <c r="X10" i="21"/>
  <c r="Y10" i="21" s="1"/>
  <c r="W10" i="21"/>
  <c r="X9" i="21"/>
  <c r="Y9" i="21" s="1"/>
  <c r="W9" i="21"/>
  <c r="Y8" i="21"/>
  <c r="X8" i="21"/>
  <c r="W8" i="21"/>
  <c r="X7" i="21"/>
  <c r="Y7" i="21" s="1"/>
  <c r="W7" i="21"/>
  <c r="X6" i="21"/>
  <c r="Y6" i="21" s="1"/>
  <c r="W6" i="21"/>
  <c r="X5" i="21"/>
  <c r="Y5" i="21" s="1"/>
  <c r="W5" i="21"/>
  <c r="Y4" i="21"/>
  <c r="X4" i="21"/>
  <c r="W4" i="21"/>
  <c r="X3" i="21"/>
  <c r="Y3" i="21" s="1"/>
  <c r="W3" i="21"/>
  <c r="X2" i="21"/>
  <c r="Y2" i="21" s="1"/>
  <c r="W2" i="21"/>
  <c r="C18" i="17" s="1"/>
  <c r="X19" i="20"/>
  <c r="Y19" i="20" s="1"/>
  <c r="W19" i="20"/>
  <c r="X18" i="20"/>
  <c r="Y18" i="20" s="1"/>
  <c r="W18" i="20"/>
  <c r="Y17" i="20"/>
  <c r="X17" i="20"/>
  <c r="W17" i="20"/>
  <c r="Y16" i="20"/>
  <c r="X16" i="20"/>
  <c r="W16" i="20"/>
  <c r="X15" i="20"/>
  <c r="Y15" i="20" s="1"/>
  <c r="W15" i="20"/>
  <c r="X14" i="20"/>
  <c r="Y14" i="20" s="1"/>
  <c r="W14" i="20"/>
  <c r="Y13" i="20"/>
  <c r="X13" i="20"/>
  <c r="W13" i="20"/>
  <c r="Y12" i="20"/>
  <c r="X12" i="20"/>
  <c r="W12" i="20"/>
  <c r="X11" i="20"/>
  <c r="Y11" i="20" s="1"/>
  <c r="W11" i="20"/>
  <c r="X10" i="20"/>
  <c r="Y10" i="20" s="1"/>
  <c r="W10" i="20"/>
  <c r="Y9" i="20"/>
  <c r="X9" i="20"/>
  <c r="W9" i="20"/>
  <c r="Y8" i="20"/>
  <c r="X8" i="20"/>
  <c r="W8" i="20"/>
  <c r="X7" i="20"/>
  <c r="Y7" i="20" s="1"/>
  <c r="W7" i="20"/>
  <c r="X6" i="20"/>
  <c r="Y6" i="20" s="1"/>
  <c r="W6" i="20"/>
  <c r="Y5" i="20"/>
  <c r="X5" i="20"/>
  <c r="W5" i="20"/>
  <c r="Y4" i="20"/>
  <c r="X4" i="20"/>
  <c r="W4" i="20"/>
  <c r="X3" i="20"/>
  <c r="Y3" i="20" s="1"/>
  <c r="W3" i="20"/>
  <c r="X2" i="20"/>
  <c r="W2" i="20"/>
  <c r="W21" i="19"/>
  <c r="V21" i="19"/>
  <c r="X21" i="19" s="1"/>
  <c r="W20" i="19"/>
  <c r="X20" i="19" s="1"/>
  <c r="V20" i="19"/>
  <c r="W19" i="19"/>
  <c r="V19" i="19"/>
  <c r="W18" i="19"/>
  <c r="X18" i="19" s="1"/>
  <c r="V18" i="19"/>
  <c r="W17" i="19"/>
  <c r="V17" i="19"/>
  <c r="X17" i="19" s="1"/>
  <c r="X16" i="19"/>
  <c r="W16" i="19"/>
  <c r="V16" i="19"/>
  <c r="W15" i="19"/>
  <c r="V15" i="19"/>
  <c r="W14" i="19"/>
  <c r="V14" i="19"/>
  <c r="W13" i="19"/>
  <c r="V13" i="19"/>
  <c r="X13" i="19" s="1"/>
  <c r="W12" i="19"/>
  <c r="X12" i="19" s="1"/>
  <c r="V12" i="19"/>
  <c r="W11" i="19"/>
  <c r="X11" i="19" s="1"/>
  <c r="V11" i="19"/>
  <c r="W10" i="19"/>
  <c r="V10" i="19"/>
  <c r="W9" i="19"/>
  <c r="V9" i="19"/>
  <c r="W8" i="19"/>
  <c r="X8" i="19" s="1"/>
  <c r="V8" i="19"/>
  <c r="W7" i="19"/>
  <c r="V7" i="19"/>
  <c r="W6" i="19"/>
  <c r="V6" i="19"/>
  <c r="W5" i="19"/>
  <c r="V5" i="19"/>
  <c r="X5" i="19" s="1"/>
  <c r="W4" i="19"/>
  <c r="X4" i="19" s="1"/>
  <c r="V4" i="19"/>
  <c r="W3" i="19"/>
  <c r="V3" i="19"/>
  <c r="W2" i="19"/>
  <c r="X2" i="19" s="1"/>
  <c r="V2" i="19"/>
  <c r="X39" i="18"/>
  <c r="Y39" i="18" s="1"/>
  <c r="W39" i="18"/>
  <c r="X38" i="18"/>
  <c r="Y38" i="18" s="1"/>
  <c r="W38" i="18"/>
  <c r="X37" i="18"/>
  <c r="Y37" i="18" s="1"/>
  <c r="W37" i="18"/>
  <c r="Y36" i="18"/>
  <c r="X36" i="18"/>
  <c r="W36" i="18"/>
  <c r="X35" i="18"/>
  <c r="Y35" i="18" s="1"/>
  <c r="W35" i="18"/>
  <c r="X34" i="18"/>
  <c r="Y34" i="18" s="1"/>
  <c r="W34" i="18"/>
  <c r="X33" i="18"/>
  <c r="Y33" i="18" s="1"/>
  <c r="W33" i="18"/>
  <c r="Y32" i="18"/>
  <c r="X32" i="18"/>
  <c r="W32" i="18"/>
  <c r="X31" i="18"/>
  <c r="Y31" i="18" s="1"/>
  <c r="W31" i="18"/>
  <c r="X30" i="18"/>
  <c r="Y30" i="18" s="1"/>
  <c r="W30" i="18"/>
  <c r="X29" i="18"/>
  <c r="Y29" i="18" s="1"/>
  <c r="W29" i="18"/>
  <c r="Y28" i="18"/>
  <c r="X28" i="18"/>
  <c r="W28" i="18"/>
  <c r="X27" i="18"/>
  <c r="Y27" i="18" s="1"/>
  <c r="W27" i="18"/>
  <c r="X26" i="18"/>
  <c r="Y26" i="18" s="1"/>
  <c r="W26" i="18"/>
  <c r="X25" i="18"/>
  <c r="W25" i="18"/>
  <c r="Y25" i="18" s="1"/>
  <c r="Y24" i="18"/>
  <c r="X24" i="18"/>
  <c r="W24" i="18"/>
  <c r="X23" i="18"/>
  <c r="Y23" i="18" s="1"/>
  <c r="W23" i="18"/>
  <c r="X22" i="18"/>
  <c r="Y22" i="18" s="1"/>
  <c r="W22" i="18"/>
  <c r="X21" i="18"/>
  <c r="Y21" i="18" s="1"/>
  <c r="W21" i="18"/>
  <c r="Y20" i="18"/>
  <c r="X20" i="18"/>
  <c r="W20" i="18"/>
  <c r="X19" i="18"/>
  <c r="Y19" i="18" s="1"/>
  <c r="W19" i="18"/>
  <c r="X18" i="18"/>
  <c r="Y18" i="18" s="1"/>
  <c r="W18" i="18"/>
  <c r="X17" i="18"/>
  <c r="Y17" i="18" s="1"/>
  <c r="W17" i="18"/>
  <c r="Y16" i="18"/>
  <c r="X16" i="18"/>
  <c r="W16" i="18"/>
  <c r="X15" i="18"/>
  <c r="Y15" i="18" s="1"/>
  <c r="W15" i="18"/>
  <c r="X14" i="18"/>
  <c r="Y14" i="18" s="1"/>
  <c r="W14" i="18"/>
  <c r="X13" i="18"/>
  <c r="Y13" i="18" s="1"/>
  <c r="W13" i="18"/>
  <c r="Y12" i="18"/>
  <c r="X12" i="18"/>
  <c r="W12" i="18"/>
  <c r="X11" i="18"/>
  <c r="Y11" i="18" s="1"/>
  <c r="W11" i="18"/>
  <c r="X10" i="18"/>
  <c r="Y10" i="18" s="1"/>
  <c r="W10" i="18"/>
  <c r="X9" i="18"/>
  <c r="W9" i="18"/>
  <c r="Y9" i="18" s="1"/>
  <c r="Y8" i="18"/>
  <c r="X8" i="18"/>
  <c r="W8" i="18"/>
  <c r="X7" i="18"/>
  <c r="Y7" i="18" s="1"/>
  <c r="W7" i="18"/>
  <c r="X6" i="18"/>
  <c r="Y6" i="18" s="1"/>
  <c r="W6" i="18"/>
  <c r="X5" i="18"/>
  <c r="W5" i="18"/>
  <c r="Y5" i="18" s="1"/>
  <c r="Y4" i="18"/>
  <c r="X4" i="18"/>
  <c r="W4" i="18"/>
  <c r="X3" i="18"/>
  <c r="Y3" i="18" s="1"/>
  <c r="W3" i="18"/>
  <c r="X2" i="18"/>
  <c r="Y2" i="18" s="1"/>
  <c r="W2" i="18"/>
  <c r="W26" i="16"/>
  <c r="X26" i="16" s="1"/>
  <c r="V26" i="16"/>
  <c r="W25" i="16"/>
  <c r="X25" i="16" s="1"/>
  <c r="V25" i="16"/>
  <c r="X24" i="16"/>
  <c r="W24" i="16"/>
  <c r="V24" i="16"/>
  <c r="W23" i="16"/>
  <c r="X23" i="16" s="1"/>
  <c r="V23" i="16"/>
  <c r="W22" i="16"/>
  <c r="X22" i="16" s="1"/>
  <c r="V22" i="16"/>
  <c r="W21" i="16"/>
  <c r="X21" i="16" s="1"/>
  <c r="V21" i="16"/>
  <c r="X20" i="16"/>
  <c r="W20" i="16"/>
  <c r="V20" i="16"/>
  <c r="X19" i="16"/>
  <c r="W19" i="16"/>
  <c r="V19" i="16"/>
  <c r="W18" i="16"/>
  <c r="X18" i="16" s="1"/>
  <c r="V18" i="16"/>
  <c r="W17" i="16"/>
  <c r="X17" i="16" s="1"/>
  <c r="V17" i="16"/>
  <c r="X16" i="16"/>
  <c r="W16" i="16"/>
  <c r="V16" i="16"/>
  <c r="X15" i="16"/>
  <c r="W15" i="16"/>
  <c r="V15" i="16"/>
  <c r="W14" i="16"/>
  <c r="X14" i="16" s="1"/>
  <c r="V14" i="16"/>
  <c r="W13" i="16"/>
  <c r="X13" i="16" s="1"/>
  <c r="V13" i="16"/>
  <c r="X12" i="16"/>
  <c r="W12" i="16"/>
  <c r="V12" i="16"/>
  <c r="X10" i="16"/>
  <c r="W10" i="16"/>
  <c r="V10" i="16"/>
  <c r="W7" i="16"/>
  <c r="X7" i="16" s="1"/>
  <c r="V7" i="16"/>
  <c r="W6" i="16"/>
  <c r="X6" i="16" s="1"/>
  <c r="V6" i="16"/>
  <c r="X5" i="16"/>
  <c r="W5" i="16"/>
  <c r="V5" i="16"/>
  <c r="X4" i="16"/>
  <c r="W4" i="16"/>
  <c r="V4" i="16"/>
  <c r="W3" i="16"/>
  <c r="X3" i="16" s="1"/>
  <c r="V3" i="16"/>
  <c r="W2" i="16"/>
  <c r="X2" i="16" s="1"/>
  <c r="V2" i="16"/>
  <c r="X52" i="5"/>
  <c r="Y52" i="5" s="1"/>
  <c r="W52" i="5"/>
  <c r="X51" i="5"/>
  <c r="Y51" i="5" s="1"/>
  <c r="W51" i="5"/>
  <c r="Y50" i="5"/>
  <c r="X50" i="5"/>
  <c r="W50" i="5"/>
  <c r="Y49" i="5"/>
  <c r="X49" i="5"/>
  <c r="W49" i="5"/>
  <c r="X48" i="5"/>
  <c r="Y48" i="5" s="1"/>
  <c r="W48" i="5"/>
  <c r="X47" i="5"/>
  <c r="Y47" i="5" s="1"/>
  <c r="W47" i="5"/>
  <c r="Y46" i="5"/>
  <c r="X46" i="5"/>
  <c r="W46" i="5"/>
  <c r="Y45" i="5"/>
  <c r="X45" i="5"/>
  <c r="W45" i="5"/>
  <c r="X44" i="5"/>
  <c r="Y44" i="5" s="1"/>
  <c r="W44" i="5"/>
  <c r="X43" i="5"/>
  <c r="Y43" i="5" s="1"/>
  <c r="W43" i="5"/>
  <c r="Y42" i="5"/>
  <c r="X42" i="5"/>
  <c r="W42" i="5"/>
  <c r="Y41" i="5"/>
  <c r="X41" i="5"/>
  <c r="W41" i="5"/>
  <c r="X40" i="5"/>
  <c r="Y40" i="5" s="1"/>
  <c r="W40" i="5"/>
  <c r="X39" i="5"/>
  <c r="Y39" i="5" s="1"/>
  <c r="W39" i="5"/>
  <c r="Y38" i="5"/>
  <c r="X38" i="5"/>
  <c r="W38" i="5"/>
  <c r="X37" i="5"/>
  <c r="Y37" i="5" s="1"/>
  <c r="W37" i="5"/>
  <c r="X36" i="5"/>
  <c r="Y36" i="5" s="1"/>
  <c r="W36" i="5"/>
  <c r="X35" i="5"/>
  <c r="Y35" i="5" s="1"/>
  <c r="W35" i="5"/>
  <c r="Y34" i="5"/>
  <c r="X34" i="5"/>
  <c r="W34" i="5"/>
  <c r="Y33" i="5"/>
  <c r="X33" i="5"/>
  <c r="W33" i="5"/>
  <c r="X32" i="5"/>
  <c r="Y32" i="5" s="1"/>
  <c r="W32" i="5"/>
  <c r="X31" i="5"/>
  <c r="Y31" i="5" s="1"/>
  <c r="W31" i="5"/>
  <c r="Y30" i="5"/>
  <c r="X30" i="5"/>
  <c r="W30" i="5"/>
  <c r="Y29" i="5"/>
  <c r="X29" i="5"/>
  <c r="W29" i="5"/>
  <c r="X28" i="5"/>
  <c r="Y28" i="5" s="1"/>
  <c r="W28" i="5"/>
  <c r="X27" i="5"/>
  <c r="Y27" i="5" s="1"/>
  <c r="W27" i="5"/>
  <c r="Y26" i="5"/>
  <c r="X26" i="5"/>
  <c r="W26" i="5"/>
  <c r="X25" i="5"/>
  <c r="Y25" i="5" s="1"/>
  <c r="W25" i="5"/>
  <c r="X24" i="5"/>
  <c r="Y24" i="5" s="1"/>
  <c r="W24" i="5"/>
  <c r="X23" i="5"/>
  <c r="Y23" i="5" s="1"/>
  <c r="W23" i="5"/>
  <c r="Y22" i="5"/>
  <c r="X22" i="5"/>
  <c r="W22" i="5"/>
  <c r="Y21" i="5"/>
  <c r="X21" i="5"/>
  <c r="W21" i="5"/>
  <c r="X20" i="5"/>
  <c r="Y20" i="5" s="1"/>
  <c r="W20" i="5"/>
  <c r="X19" i="5"/>
  <c r="Y19" i="5" s="1"/>
  <c r="W19" i="5"/>
  <c r="Y18" i="5"/>
  <c r="X18" i="5"/>
  <c r="W18" i="5"/>
  <c r="Y17" i="5"/>
  <c r="X17" i="5"/>
  <c r="W17" i="5"/>
  <c r="X16" i="5"/>
  <c r="Y16" i="5" s="1"/>
  <c r="W16" i="5"/>
  <c r="X15" i="5"/>
  <c r="Y15" i="5" s="1"/>
  <c r="W15" i="5"/>
  <c r="Y14" i="5"/>
  <c r="X14" i="5"/>
  <c r="W14" i="5"/>
  <c r="Y13" i="5"/>
  <c r="X13" i="5"/>
  <c r="W13" i="5"/>
  <c r="X12" i="5"/>
  <c r="Y12" i="5" s="1"/>
  <c r="W12" i="5"/>
  <c r="X11" i="5"/>
  <c r="W11" i="5"/>
  <c r="Y11" i="5" s="1"/>
  <c r="Y10" i="5"/>
  <c r="X10" i="5"/>
  <c r="W10" i="5"/>
  <c r="X9" i="5"/>
  <c r="Y9" i="5" s="1"/>
  <c r="W9" i="5"/>
  <c r="X8" i="5"/>
  <c r="Y8" i="5" s="1"/>
  <c r="W8" i="5"/>
  <c r="X7" i="5"/>
  <c r="W7" i="5"/>
  <c r="Y7" i="5" s="1"/>
  <c r="Y6" i="5"/>
  <c r="X6" i="5"/>
  <c r="W6" i="5"/>
  <c r="X5" i="5"/>
  <c r="Y5" i="5" s="1"/>
  <c r="W5" i="5"/>
  <c r="X4" i="5"/>
  <c r="Y4" i="5" s="1"/>
  <c r="W4" i="5"/>
  <c r="X3" i="5"/>
  <c r="W3" i="5"/>
  <c r="Y3" i="5" s="1"/>
  <c r="X32" i="7"/>
  <c r="Y32" i="7" s="1"/>
  <c r="W32" i="7"/>
  <c r="X31" i="7"/>
  <c r="Y31" i="7" s="1"/>
  <c r="W31" i="7"/>
  <c r="Y30" i="7"/>
  <c r="X30" i="7"/>
  <c r="W30" i="7"/>
  <c r="X29" i="7"/>
  <c r="Y29" i="7" s="1"/>
  <c r="W29" i="7"/>
  <c r="X28" i="7"/>
  <c r="Y28" i="7" s="1"/>
  <c r="W28" i="7"/>
  <c r="X27" i="7"/>
  <c r="Y27" i="7" s="1"/>
  <c r="W27" i="7"/>
  <c r="Y26" i="7"/>
  <c r="X26" i="7"/>
  <c r="W26" i="7"/>
  <c r="X25" i="7"/>
  <c r="Y25" i="7" s="1"/>
  <c r="W25" i="7"/>
  <c r="X24" i="7"/>
  <c r="Y24" i="7" s="1"/>
  <c r="W24" i="7"/>
  <c r="X23" i="7"/>
  <c r="Y23" i="7" s="1"/>
  <c r="W23" i="7"/>
  <c r="Y22" i="7"/>
  <c r="X22" i="7"/>
  <c r="W22" i="7"/>
  <c r="X21" i="7"/>
  <c r="Y21" i="7" s="1"/>
  <c r="W21" i="7"/>
  <c r="X20" i="7"/>
  <c r="Y20" i="7" s="1"/>
  <c r="W20" i="7"/>
  <c r="X19" i="7"/>
  <c r="Y19" i="7" s="1"/>
  <c r="W19" i="7"/>
  <c r="Y18" i="7"/>
  <c r="X18" i="7"/>
  <c r="W18" i="7"/>
  <c r="X17" i="7"/>
  <c r="Y17" i="7" s="1"/>
  <c r="W17" i="7"/>
  <c r="X16" i="7"/>
  <c r="Y16" i="7" s="1"/>
  <c r="W16" i="7"/>
  <c r="X15" i="7"/>
  <c r="W15" i="7"/>
  <c r="Y15" i="7" s="1"/>
  <c r="Y14" i="7"/>
  <c r="X14" i="7"/>
  <c r="W14" i="7"/>
  <c r="X12" i="7"/>
  <c r="Y12" i="7" s="1"/>
  <c r="W12" i="7"/>
  <c r="X11" i="7"/>
  <c r="Y11" i="7" s="1"/>
  <c r="W11" i="7"/>
  <c r="X9" i="7"/>
  <c r="W9" i="7"/>
  <c r="Y9" i="7" s="1"/>
  <c r="Y8" i="7"/>
  <c r="X8" i="7"/>
  <c r="W8" i="7"/>
  <c r="X7" i="7"/>
  <c r="Y7" i="7" s="1"/>
  <c r="W7" i="7"/>
  <c r="X6" i="7"/>
  <c r="Y6" i="7" s="1"/>
  <c r="W6" i="7"/>
  <c r="X5" i="7"/>
  <c r="Y5" i="7" s="1"/>
  <c r="W5" i="7"/>
  <c r="Y4" i="7"/>
  <c r="X4" i="7"/>
  <c r="W4" i="7"/>
  <c r="X3" i="7"/>
  <c r="Y3" i="7" s="1"/>
  <c r="W3" i="7"/>
  <c r="X2" i="7"/>
  <c r="Y2" i="7" s="1"/>
  <c r="W2" i="7"/>
  <c r="W19" i="4"/>
  <c r="V19" i="4"/>
  <c r="W18" i="4"/>
  <c r="V18" i="4"/>
  <c r="W15" i="4"/>
  <c r="V15" i="4"/>
  <c r="W14" i="4"/>
  <c r="V14" i="4"/>
  <c r="W13" i="4"/>
  <c r="V13" i="4"/>
  <c r="W12" i="4"/>
  <c r="V12" i="4"/>
  <c r="W9" i="4"/>
  <c r="V9" i="4"/>
  <c r="W8" i="4"/>
  <c r="V8" i="4"/>
  <c r="W7" i="4"/>
  <c r="V7" i="4"/>
  <c r="W6" i="4"/>
  <c r="V6" i="4"/>
  <c r="W5" i="4"/>
  <c r="V5" i="4"/>
  <c r="W2" i="4"/>
  <c r="V2" i="4"/>
  <c r="C11" i="17"/>
  <c r="C7" i="17"/>
  <c r="C2" i="17"/>
  <c r="C1" i="17"/>
  <c r="B16" i="17"/>
  <c r="B11" i="17"/>
  <c r="B7" i="17"/>
  <c r="B2" i="17"/>
  <c r="B1" i="17"/>
  <c r="Y33" i="2"/>
  <c r="X33" i="2"/>
  <c r="Y32" i="2"/>
  <c r="X32" i="2"/>
  <c r="Y31" i="2"/>
  <c r="Z31" i="2" s="1"/>
  <c r="X31" i="2"/>
  <c r="Y30" i="2"/>
  <c r="Z30" i="2" s="1"/>
  <c r="X30" i="2"/>
  <c r="Y29" i="2"/>
  <c r="Z29" i="2" s="1"/>
  <c r="X29" i="2"/>
  <c r="Y28" i="2"/>
  <c r="Z28" i="2" s="1"/>
  <c r="X28" i="2"/>
  <c r="Y27" i="2"/>
  <c r="X27" i="2"/>
  <c r="Z27" i="2" s="1"/>
  <c r="Y26" i="2"/>
  <c r="X26" i="2"/>
  <c r="Y25" i="2"/>
  <c r="X25" i="2"/>
  <c r="Y24" i="2"/>
  <c r="X24" i="2"/>
  <c r="Y23" i="2"/>
  <c r="Z23" i="2" s="1"/>
  <c r="X23" i="2"/>
  <c r="Y22" i="2"/>
  <c r="Z22" i="2" s="1"/>
  <c r="X22" i="2"/>
  <c r="Y21" i="2"/>
  <c r="Z21" i="2" s="1"/>
  <c r="X21" i="2"/>
  <c r="Y20" i="2"/>
  <c r="Z20" i="2" s="1"/>
  <c r="X20" i="2"/>
  <c r="Z19" i="2"/>
  <c r="Y19" i="2"/>
  <c r="X19" i="2"/>
  <c r="Y18" i="2"/>
  <c r="X18" i="2"/>
  <c r="Y17" i="2"/>
  <c r="X17" i="2"/>
  <c r="Y16" i="2"/>
  <c r="X16" i="2"/>
  <c r="Y15" i="2"/>
  <c r="X15" i="2"/>
  <c r="Y14" i="2"/>
  <c r="X14" i="2"/>
  <c r="Y13" i="2"/>
  <c r="X13" i="2"/>
  <c r="Y12" i="2"/>
  <c r="X12" i="2"/>
  <c r="Y11" i="2"/>
  <c r="X11" i="2"/>
  <c r="Y10" i="2"/>
  <c r="Z10" i="2" s="1"/>
  <c r="X10" i="2"/>
  <c r="Y9" i="2"/>
  <c r="Z9" i="2" s="1"/>
  <c r="X9" i="2"/>
  <c r="Y8" i="2"/>
  <c r="X8" i="2"/>
  <c r="Y7" i="2"/>
  <c r="Z7" i="2" s="1"/>
  <c r="X7" i="2"/>
  <c r="Y6" i="2"/>
  <c r="Z6" i="2" s="1"/>
  <c r="X6" i="2"/>
  <c r="Y5" i="2"/>
  <c r="X5" i="2"/>
  <c r="Z5" i="2" s="1"/>
  <c r="Y4" i="2"/>
  <c r="X4" i="2"/>
  <c r="Y3" i="2"/>
  <c r="X3" i="2"/>
  <c r="Y2" i="2"/>
  <c r="Z2" i="2" s="1"/>
  <c r="X2" i="2"/>
  <c r="Z286" i="1"/>
  <c r="AA286" i="1" s="1"/>
  <c r="Y286" i="1"/>
  <c r="Z285" i="1"/>
  <c r="Y285" i="1"/>
  <c r="AA284" i="1"/>
  <c r="Z284" i="1"/>
  <c r="Y284" i="1"/>
  <c r="Z283" i="1"/>
  <c r="AA283" i="1" s="1"/>
  <c r="Y283" i="1"/>
  <c r="Z282" i="1"/>
  <c r="Y282" i="1"/>
  <c r="Z281" i="1"/>
  <c r="AA281" i="1" s="1"/>
  <c r="Y281" i="1"/>
  <c r="Z278" i="1"/>
  <c r="Y278" i="1"/>
  <c r="Z277" i="1"/>
  <c r="AA277" i="1" s="1"/>
  <c r="Y277" i="1"/>
  <c r="Z276" i="1"/>
  <c r="Y276" i="1"/>
  <c r="AA276" i="1" s="1"/>
  <c r="AA275" i="1"/>
  <c r="Z275" i="1"/>
  <c r="Y275" i="1"/>
  <c r="Z274" i="1"/>
  <c r="Y274" i="1"/>
  <c r="Z273" i="1"/>
  <c r="AA273" i="1" s="1"/>
  <c r="Y273" i="1"/>
  <c r="Z259" i="1"/>
  <c r="Y259" i="1"/>
  <c r="Z258" i="1"/>
  <c r="AA258" i="1" s="1"/>
  <c r="Y258" i="1"/>
  <c r="Z257" i="1"/>
  <c r="Y257" i="1"/>
  <c r="AA256" i="1"/>
  <c r="Z256" i="1"/>
  <c r="Y256" i="1"/>
  <c r="Z255" i="1"/>
  <c r="AA255" i="1" s="1"/>
  <c r="Y255" i="1"/>
  <c r="Z254" i="1"/>
  <c r="Y254" i="1"/>
  <c r="Z253" i="1"/>
  <c r="AA253" i="1" s="1"/>
  <c r="Y253" i="1"/>
  <c r="Z252" i="1"/>
  <c r="AA252" i="1" s="1"/>
  <c r="Y252" i="1"/>
  <c r="Z251" i="1"/>
  <c r="AA251" i="1" s="1"/>
  <c r="Y251" i="1"/>
  <c r="Z250" i="1"/>
  <c r="Y250" i="1"/>
  <c r="Z249" i="1"/>
  <c r="AA249" i="1" s="1"/>
  <c r="Y249" i="1"/>
  <c r="Z248" i="1"/>
  <c r="AA248" i="1" s="1"/>
  <c r="Y248" i="1"/>
  <c r="Z247" i="1"/>
  <c r="Y247" i="1"/>
  <c r="Z246" i="1"/>
  <c r="AA246" i="1" s="1"/>
  <c r="Y246" i="1"/>
  <c r="Z245" i="1"/>
  <c r="Y245" i="1"/>
  <c r="AA244" i="1"/>
  <c r="Z244" i="1"/>
  <c r="Y244" i="1"/>
  <c r="Z243" i="1"/>
  <c r="Y243" i="1"/>
  <c r="Z242" i="1"/>
  <c r="AA242" i="1" s="1"/>
  <c r="Y242" i="1"/>
  <c r="Y99" i="26"/>
  <c r="Z99" i="26"/>
  <c r="Y19" i="26"/>
  <c r="Z19" i="26"/>
  <c r="AA19" i="26" s="1"/>
  <c r="Y20" i="26"/>
  <c r="Z20" i="26"/>
  <c r="Y194" i="26"/>
  <c r="Z194" i="26"/>
  <c r="Y124" i="26"/>
  <c r="Z124" i="26"/>
  <c r="AA124" i="26"/>
  <c r="Y140" i="26"/>
  <c r="AA140" i="26" s="1"/>
  <c r="Z140" i="26"/>
  <c r="Y69" i="26"/>
  <c r="AA69" i="26" s="1"/>
  <c r="Z69" i="26"/>
  <c r="Y70" i="26"/>
  <c r="Z70" i="26"/>
  <c r="AA70" i="26" s="1"/>
  <c r="Y125" i="26"/>
  <c r="Z125" i="26"/>
  <c r="AA125" i="26" s="1"/>
  <c r="Y100" i="26"/>
  <c r="Z100" i="26"/>
  <c r="AA100" i="26" s="1"/>
  <c r="Y101" i="26"/>
  <c r="Z101" i="26"/>
  <c r="Y157" i="26"/>
  <c r="Z157" i="26"/>
  <c r="Y158" i="26"/>
  <c r="Z158" i="26"/>
  <c r="AA158" i="26"/>
  <c r="Y71" i="26"/>
  <c r="AA71" i="26" s="1"/>
  <c r="Z71" i="26"/>
  <c r="Y95" i="26"/>
  <c r="AA95" i="26" s="1"/>
  <c r="Z95" i="26"/>
  <c r="Y18" i="26"/>
  <c r="Z18" i="26"/>
  <c r="AA18" i="26" s="1"/>
  <c r="Y47" i="26"/>
  <c r="Z47" i="26"/>
  <c r="AA47" i="26" s="1"/>
  <c r="Y187" i="26"/>
  <c r="Z187" i="26"/>
  <c r="AA187" i="26"/>
  <c r="Y159" i="26"/>
  <c r="Z159" i="26"/>
  <c r="Z241" i="1"/>
  <c r="AA241" i="1" s="1"/>
  <c r="Y241" i="1"/>
  <c r="Z240" i="1"/>
  <c r="Y240" i="1"/>
  <c r="Z239" i="1"/>
  <c r="Y239" i="1"/>
  <c r="Z238" i="1"/>
  <c r="AA238" i="1" s="1"/>
  <c r="Y238" i="1"/>
  <c r="Z237" i="1"/>
  <c r="Y237" i="1"/>
  <c r="Z236" i="1"/>
  <c r="Y236" i="1"/>
  <c r="Z235" i="1"/>
  <c r="Y235" i="1"/>
  <c r="Z234" i="1"/>
  <c r="AA234" i="1" s="1"/>
  <c r="Y234" i="1"/>
  <c r="Z233" i="1"/>
  <c r="Y233" i="1"/>
  <c r="Z232" i="1"/>
  <c r="Y232" i="1"/>
  <c r="Z231" i="1"/>
  <c r="Y231" i="1"/>
  <c r="Z230" i="1"/>
  <c r="AA230" i="1" s="1"/>
  <c r="Y230" i="1"/>
  <c r="Z229" i="1"/>
  <c r="Y229" i="1"/>
  <c r="Z228" i="1"/>
  <c r="Y228" i="1"/>
  <c r="Z227" i="1"/>
  <c r="Y227" i="1"/>
  <c r="Z226" i="1"/>
  <c r="AA226" i="1" s="1"/>
  <c r="Y226" i="1"/>
  <c r="Z225" i="1"/>
  <c r="Y225" i="1"/>
  <c r="Z224" i="1"/>
  <c r="AA224" i="1" s="1"/>
  <c r="Y224" i="1"/>
  <c r="Z223" i="1"/>
  <c r="Y223" i="1"/>
  <c r="AA223" i="1" s="1"/>
  <c r="AA222" i="1"/>
  <c r="Z222" i="1"/>
  <c r="Y222" i="1"/>
  <c r="Z221" i="1"/>
  <c r="Y221" i="1"/>
  <c r="Z220" i="1"/>
  <c r="AA220" i="1" s="1"/>
  <c r="Y220" i="1"/>
  <c r="Z219" i="1"/>
  <c r="Y219" i="1"/>
  <c r="AA218" i="1"/>
  <c r="Z218" i="1"/>
  <c r="Y218" i="1"/>
  <c r="Z217" i="1"/>
  <c r="AA217" i="1" s="1"/>
  <c r="Y217" i="1"/>
  <c r="Z216" i="1"/>
  <c r="Y216" i="1"/>
  <c r="Z215" i="1"/>
  <c r="AA215" i="1" s="1"/>
  <c r="Y215" i="1"/>
  <c r="Z214" i="1"/>
  <c r="Y214" i="1"/>
  <c r="Z213" i="1"/>
  <c r="AA213" i="1" s="1"/>
  <c r="Y213" i="1"/>
  <c r="Z212" i="1"/>
  <c r="Y212" i="1"/>
  <c r="Z211" i="1"/>
  <c r="Y211" i="1"/>
  <c r="Z210" i="1"/>
  <c r="Y210" i="1"/>
  <c r="Z209" i="1"/>
  <c r="Y209" i="1"/>
  <c r="Z208" i="1"/>
  <c r="Y208" i="1"/>
  <c r="Z207" i="1"/>
  <c r="AA207" i="1" s="1"/>
  <c r="Y207" i="1"/>
  <c r="Z206" i="1"/>
  <c r="AA206" i="1" s="1"/>
  <c r="Y206" i="1"/>
  <c r="Z205" i="1"/>
  <c r="Y205" i="1"/>
  <c r="Z204" i="1"/>
  <c r="Y204" i="1"/>
  <c r="Z203" i="1"/>
  <c r="Y203" i="1"/>
  <c r="Z202" i="1"/>
  <c r="AA202" i="1" s="1"/>
  <c r="Y202" i="1"/>
  <c r="Z201" i="1"/>
  <c r="Y201" i="1"/>
  <c r="Z200" i="1"/>
  <c r="AA200" i="1" s="1"/>
  <c r="Y200" i="1"/>
  <c r="Z199" i="1"/>
  <c r="Y199" i="1"/>
  <c r="Z198" i="1"/>
  <c r="Y198" i="1"/>
  <c r="AA198" i="1" s="1"/>
  <c r="Z197" i="1"/>
  <c r="Y197" i="1"/>
  <c r="Z196" i="1"/>
  <c r="Y196" i="1"/>
  <c r="Z195" i="1"/>
  <c r="Y195" i="1"/>
  <c r="Z194" i="1"/>
  <c r="AA194" i="1" s="1"/>
  <c r="Y194" i="1"/>
  <c r="Z193" i="1"/>
  <c r="Y193" i="1"/>
  <c r="Z192" i="1"/>
  <c r="AA192" i="1" s="1"/>
  <c r="Y192" i="1"/>
  <c r="Z191" i="1"/>
  <c r="Y191" i="1"/>
  <c r="AA190" i="1"/>
  <c r="Z190" i="1"/>
  <c r="Y190" i="1"/>
  <c r="Z189" i="1"/>
  <c r="Y189" i="1"/>
  <c r="Z188" i="1"/>
  <c r="AA188" i="1" s="1"/>
  <c r="Y188" i="1"/>
  <c r="Z187" i="1"/>
  <c r="Y187" i="1"/>
  <c r="AA186" i="1"/>
  <c r="Z186" i="1"/>
  <c r="Y186" i="1"/>
  <c r="Z185" i="1"/>
  <c r="AA185" i="1" s="1"/>
  <c r="Y185" i="1"/>
  <c r="Z184" i="1"/>
  <c r="Y184" i="1"/>
  <c r="Z181" i="1"/>
  <c r="AA181" i="1" s="1"/>
  <c r="Y181" i="1"/>
  <c r="Z180" i="1"/>
  <c r="Y180" i="1"/>
  <c r="AA179" i="1"/>
  <c r="Z179" i="1"/>
  <c r="Y179" i="1"/>
  <c r="Z178" i="1"/>
  <c r="Y178" i="1"/>
  <c r="Z177" i="1"/>
  <c r="AA177" i="1" s="1"/>
  <c r="Y177" i="1"/>
  <c r="Z176" i="1"/>
  <c r="Y176" i="1"/>
  <c r="AA175" i="1"/>
  <c r="Z175" i="1"/>
  <c r="Y175" i="1"/>
  <c r="Z174" i="1"/>
  <c r="AA174" i="1" s="1"/>
  <c r="Y174" i="1"/>
  <c r="Z173" i="1"/>
  <c r="Y173" i="1"/>
  <c r="Z172" i="1"/>
  <c r="AA172" i="1" s="1"/>
  <c r="Y172" i="1"/>
  <c r="Z171" i="1"/>
  <c r="Y171" i="1"/>
  <c r="Z170" i="1"/>
  <c r="AA170" i="1" s="1"/>
  <c r="Y170" i="1"/>
  <c r="Z169" i="1"/>
  <c r="Y169" i="1"/>
  <c r="Z168" i="1"/>
  <c r="Y168" i="1"/>
  <c r="Z167" i="1"/>
  <c r="AA167" i="1" s="1"/>
  <c r="Y167" i="1"/>
  <c r="Z166" i="1"/>
  <c r="AA166" i="1" s="1"/>
  <c r="Y166" i="1"/>
  <c r="Z165" i="1"/>
  <c r="Y165" i="1"/>
  <c r="Z164" i="1"/>
  <c r="Y164" i="1"/>
  <c r="Z163" i="1"/>
  <c r="AA163" i="1" s="1"/>
  <c r="Y163" i="1"/>
  <c r="Z161" i="1"/>
  <c r="Y161" i="1"/>
  <c r="Z160" i="1"/>
  <c r="AA160" i="1" s="1"/>
  <c r="Y160" i="1"/>
  <c r="Z158" i="1"/>
  <c r="Y158" i="1"/>
  <c r="AA158" i="1" s="1"/>
  <c r="AA157" i="1"/>
  <c r="Z157" i="1"/>
  <c r="Y157" i="1"/>
  <c r="Z156" i="1"/>
  <c r="AA156" i="1" s="1"/>
  <c r="Y156" i="1"/>
  <c r="Z155" i="1"/>
  <c r="Y155" i="1"/>
  <c r="Z154" i="1"/>
  <c r="Y154" i="1"/>
  <c r="Z153" i="1"/>
  <c r="Y153" i="1"/>
  <c r="Z152" i="1"/>
  <c r="AA152" i="1" s="1"/>
  <c r="Y152" i="1"/>
  <c r="Z151" i="1"/>
  <c r="Y151" i="1"/>
  <c r="Z145" i="1"/>
  <c r="AA145" i="1" s="1"/>
  <c r="Y145" i="1"/>
  <c r="Z144" i="1"/>
  <c r="Y144" i="1"/>
  <c r="Z141" i="1"/>
  <c r="AA141" i="1" s="1"/>
  <c r="Y141" i="1"/>
  <c r="Z140" i="1"/>
  <c r="Y140" i="1"/>
  <c r="Z139" i="1"/>
  <c r="Y139" i="1"/>
  <c r="Z138" i="1"/>
  <c r="Y138" i="1"/>
  <c r="Z135" i="1"/>
  <c r="AA135" i="1" s="1"/>
  <c r="Y135" i="1"/>
  <c r="Z134" i="1"/>
  <c r="Y134" i="1"/>
  <c r="Z133" i="1"/>
  <c r="AA133" i="1" s="1"/>
  <c r="Y133" i="1"/>
  <c r="Z132" i="1"/>
  <c r="Y132" i="1"/>
  <c r="AA131" i="1"/>
  <c r="Z131" i="1"/>
  <c r="Y131" i="1"/>
  <c r="Z128" i="1"/>
  <c r="AA128" i="1" s="1"/>
  <c r="Y128" i="1"/>
  <c r="Z127" i="1"/>
  <c r="Y127" i="1"/>
  <c r="Z126" i="1"/>
  <c r="AA126" i="1" s="1"/>
  <c r="Y126" i="1"/>
  <c r="Z125" i="1"/>
  <c r="Y125" i="1"/>
  <c r="Z124" i="1"/>
  <c r="Y124" i="1"/>
  <c r="Z123" i="1"/>
  <c r="Y123" i="1"/>
  <c r="Z122" i="1"/>
  <c r="AA122" i="1" s="1"/>
  <c r="Y122" i="1"/>
  <c r="Z121" i="1"/>
  <c r="Y121" i="1"/>
  <c r="Z120" i="1"/>
  <c r="AA120" i="1" s="1"/>
  <c r="Y120" i="1"/>
  <c r="Z119" i="1"/>
  <c r="Y119" i="1"/>
  <c r="Z118" i="1"/>
  <c r="AA118" i="1" s="1"/>
  <c r="Y118" i="1"/>
  <c r="Z117" i="1"/>
  <c r="Y117" i="1"/>
  <c r="Z116" i="1"/>
  <c r="Y116" i="1"/>
  <c r="Z115" i="1"/>
  <c r="Y115" i="1"/>
  <c r="Z114" i="1"/>
  <c r="AA114" i="1" s="1"/>
  <c r="Y114" i="1"/>
  <c r="Z113" i="1"/>
  <c r="Y113" i="1"/>
  <c r="Z112" i="1"/>
  <c r="AA112" i="1" s="1"/>
  <c r="Y112" i="1"/>
  <c r="Z111" i="1"/>
  <c r="Y111" i="1"/>
  <c r="AA110" i="1"/>
  <c r="Z110" i="1"/>
  <c r="Y110" i="1"/>
  <c r="Z109" i="1"/>
  <c r="Y109" i="1"/>
  <c r="Z108" i="1"/>
  <c r="AA108" i="1" s="1"/>
  <c r="Y108" i="1"/>
  <c r="Z107" i="1"/>
  <c r="Y107" i="1"/>
  <c r="Z105" i="1"/>
  <c r="AA105" i="1" s="1"/>
  <c r="Y105" i="1"/>
  <c r="Z102" i="1"/>
  <c r="Y102" i="1"/>
  <c r="Z101" i="1"/>
  <c r="Y101" i="1"/>
  <c r="Z100" i="1"/>
  <c r="Y100" i="1"/>
  <c r="Z99" i="1"/>
  <c r="AA99" i="1" s="1"/>
  <c r="Y99" i="1"/>
  <c r="Z98" i="1"/>
  <c r="Y98" i="1"/>
  <c r="Z97" i="1"/>
  <c r="Y97" i="1"/>
  <c r="Z96" i="1"/>
  <c r="Y96" i="1"/>
  <c r="Z95" i="1"/>
  <c r="AA95" i="1" s="1"/>
  <c r="Y95" i="1"/>
  <c r="Z93" i="1"/>
  <c r="Y93" i="1"/>
  <c r="Z92" i="1"/>
  <c r="AA92" i="1" s="1"/>
  <c r="Y92" i="1"/>
  <c r="Z91" i="1"/>
  <c r="Y91" i="1"/>
  <c r="Z90" i="1"/>
  <c r="Y90" i="1"/>
  <c r="Z89" i="1"/>
  <c r="Y89" i="1"/>
  <c r="Z88" i="1"/>
  <c r="AA88" i="1" s="1"/>
  <c r="Y88" i="1"/>
  <c r="Z87" i="1"/>
  <c r="Y87" i="1"/>
  <c r="Z86" i="1"/>
  <c r="AA86" i="1" s="1"/>
  <c r="Y86" i="1"/>
  <c r="Z84" i="1"/>
  <c r="Y84" i="1"/>
  <c r="Z83" i="1"/>
  <c r="AA83" i="1" s="1"/>
  <c r="Y83" i="1"/>
  <c r="Z82" i="1"/>
  <c r="Y82" i="1"/>
  <c r="Z81" i="1"/>
  <c r="AA81" i="1" s="1"/>
  <c r="Y81" i="1"/>
  <c r="Z80" i="1"/>
  <c r="Y80" i="1"/>
  <c r="Z79" i="1"/>
  <c r="AA79" i="1" s="1"/>
  <c r="Y79" i="1"/>
  <c r="Z78" i="1"/>
  <c r="Y78" i="1"/>
  <c r="Z77" i="1"/>
  <c r="AA77" i="1" s="1"/>
  <c r="Y77" i="1"/>
  <c r="Z76" i="1"/>
  <c r="Y76" i="1"/>
  <c r="Z75" i="1"/>
  <c r="AA75" i="1" s="1"/>
  <c r="Y75" i="1"/>
  <c r="Z74" i="1"/>
  <c r="Y74" i="1"/>
  <c r="Z73" i="1"/>
  <c r="AA73" i="1" s="1"/>
  <c r="Y73" i="1"/>
  <c r="Z72" i="1"/>
  <c r="Y72" i="1"/>
  <c r="Z71" i="1"/>
  <c r="AA71" i="1" s="1"/>
  <c r="Y71" i="1"/>
  <c r="Z70" i="1"/>
  <c r="Y70" i="1"/>
  <c r="AA70" i="1" s="1"/>
  <c r="Z69" i="1"/>
  <c r="AA69" i="1" s="1"/>
  <c r="Y69" i="1"/>
  <c r="Z68" i="1"/>
  <c r="Y68" i="1"/>
  <c r="Z67" i="1"/>
  <c r="AA67" i="1" s="1"/>
  <c r="Y67" i="1"/>
  <c r="Z66" i="1"/>
  <c r="Y66" i="1"/>
  <c r="Z65" i="1"/>
  <c r="AA65" i="1" s="1"/>
  <c r="Y65" i="1"/>
  <c r="Z64" i="1"/>
  <c r="Y64" i="1"/>
  <c r="Z63" i="1"/>
  <c r="AA63" i="1" s="1"/>
  <c r="Y63" i="1"/>
  <c r="Z62" i="1"/>
  <c r="Y62" i="1"/>
  <c r="Z61" i="1"/>
  <c r="AA61" i="1" s="1"/>
  <c r="Y61" i="1"/>
  <c r="Z60" i="1"/>
  <c r="Y60" i="1"/>
  <c r="Z59" i="1"/>
  <c r="Y59" i="1"/>
  <c r="Z58" i="1"/>
  <c r="AA58" i="1" s="1"/>
  <c r="Y58" i="1"/>
  <c r="Z57" i="1"/>
  <c r="Y57" i="1"/>
  <c r="Z56" i="1"/>
  <c r="Y56" i="1"/>
  <c r="Z55" i="1"/>
  <c r="Y55" i="1"/>
  <c r="Z54" i="1"/>
  <c r="AA54" i="1" s="1"/>
  <c r="Y54" i="1"/>
  <c r="Z53" i="1"/>
  <c r="Y53" i="1"/>
  <c r="Z52" i="1"/>
  <c r="AA52" i="1" s="1"/>
  <c r="Y52" i="1"/>
  <c r="Z51" i="1"/>
  <c r="Y51" i="1"/>
  <c r="Z50" i="1"/>
  <c r="Y50" i="1"/>
  <c r="Z49" i="1"/>
  <c r="Y49" i="1"/>
  <c r="Z48" i="1"/>
  <c r="AA48" i="1" s="1"/>
  <c r="Y48" i="1"/>
  <c r="Z47" i="1"/>
  <c r="Y47" i="1"/>
  <c r="Z46" i="1"/>
  <c r="Y46" i="1"/>
  <c r="Z45" i="1"/>
  <c r="Y45" i="1"/>
  <c r="Z44" i="1"/>
  <c r="Y44" i="1"/>
  <c r="Z43" i="1"/>
  <c r="Y43" i="1"/>
  <c r="Z42" i="1"/>
  <c r="AA42" i="1" s="1"/>
  <c r="Y42" i="1"/>
  <c r="Z41" i="1"/>
  <c r="Y41" i="1"/>
  <c r="Z40" i="1"/>
  <c r="AA40" i="1" s="1"/>
  <c r="Y40" i="1"/>
  <c r="Z39" i="1"/>
  <c r="Y39" i="1"/>
  <c r="Z38" i="1"/>
  <c r="Y38" i="1"/>
  <c r="Z37" i="1"/>
  <c r="Y37" i="1"/>
  <c r="Z36" i="1"/>
  <c r="Y36" i="1"/>
  <c r="Z35" i="1"/>
  <c r="Y35" i="1"/>
  <c r="Z33" i="1"/>
  <c r="AA33" i="1" s="1"/>
  <c r="Y33" i="1"/>
  <c r="Z32" i="1"/>
  <c r="Y32" i="1"/>
  <c r="Z31" i="1"/>
  <c r="AA31" i="1" s="1"/>
  <c r="Y31" i="1"/>
  <c r="Z30" i="1"/>
  <c r="Y30" i="1"/>
  <c r="Z29" i="1"/>
  <c r="Y29" i="1"/>
  <c r="Z28" i="1"/>
  <c r="Y28" i="1"/>
  <c r="Z27" i="1"/>
  <c r="Y27" i="1"/>
  <c r="Z26" i="1"/>
  <c r="Y26" i="1"/>
  <c r="Z25" i="1"/>
  <c r="AA25" i="1" s="1"/>
  <c r="Y25" i="1"/>
  <c r="Z24" i="1"/>
  <c r="Y24" i="1"/>
  <c r="Z23" i="1"/>
  <c r="AA23" i="1" s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AA15" i="1" s="1"/>
  <c r="Y15" i="1"/>
  <c r="Z14" i="1"/>
  <c r="Y14" i="1"/>
  <c r="AA14" i="1" s="1"/>
  <c r="Z13" i="1"/>
  <c r="Y13" i="1"/>
  <c r="Z12" i="1"/>
  <c r="Y12" i="1"/>
  <c r="Z11" i="1"/>
  <c r="Y11" i="1"/>
  <c r="Z10" i="1"/>
  <c r="Y10" i="1"/>
  <c r="Z9" i="1"/>
  <c r="AA9" i="1" s="1"/>
  <c r="Y9" i="1"/>
  <c r="Z8" i="1"/>
  <c r="Y8" i="1"/>
  <c r="Z7" i="1"/>
  <c r="Y7" i="1"/>
  <c r="Z6" i="1"/>
  <c r="Y6" i="1"/>
  <c r="Z5" i="1"/>
  <c r="Y5" i="1"/>
  <c r="Z4" i="1"/>
  <c r="Y4" i="1"/>
  <c r="Z3" i="1"/>
  <c r="Y3" i="1"/>
  <c r="Z2" i="1"/>
  <c r="Y2" i="1"/>
  <c r="C19" i="17" l="1"/>
  <c r="C16" i="17"/>
  <c r="B19" i="17"/>
  <c r="B15" i="17"/>
  <c r="C15" i="17"/>
  <c r="B12" i="17"/>
  <c r="C12" i="17"/>
  <c r="B9" i="17"/>
  <c r="Z6" i="15"/>
  <c r="C9" i="17" s="1"/>
  <c r="B8" i="17"/>
  <c r="C8" i="17"/>
  <c r="B18" i="17"/>
  <c r="C17" i="17"/>
  <c r="B17" i="17"/>
  <c r="X6" i="19"/>
  <c r="X15" i="19"/>
  <c r="X3" i="19"/>
  <c r="X10" i="19"/>
  <c r="X19" i="19"/>
  <c r="X7" i="19"/>
  <c r="X9" i="19"/>
  <c r="X14" i="19"/>
  <c r="C14" i="17"/>
  <c r="B14" i="17"/>
  <c r="B13" i="17"/>
  <c r="C13" i="17"/>
  <c r="X9" i="4"/>
  <c r="C6" i="17"/>
  <c r="B6" i="17"/>
  <c r="B4" i="17"/>
  <c r="C5" i="17"/>
  <c r="B5" i="17"/>
  <c r="C4" i="17"/>
  <c r="X18" i="4"/>
  <c r="X7" i="4"/>
  <c r="X15" i="4"/>
  <c r="X5" i="4"/>
  <c r="X13" i="4"/>
  <c r="X6" i="4"/>
  <c r="X12" i="4"/>
  <c r="X14" i="4"/>
  <c r="X8" i="4"/>
  <c r="X19" i="4"/>
  <c r="C3" i="17"/>
  <c r="X2" i="4"/>
  <c r="B3" i="17" s="1"/>
  <c r="Z14" i="2"/>
  <c r="Z18" i="2"/>
  <c r="Z25" i="2"/>
  <c r="Z32" i="2"/>
  <c r="Z4" i="2"/>
  <c r="Z15" i="2"/>
  <c r="Z17" i="2"/>
  <c r="Z24" i="2"/>
  <c r="Z26" i="2"/>
  <c r="Z33" i="2"/>
  <c r="Z3" i="2"/>
  <c r="Z8" i="2"/>
  <c r="Z11" i="2"/>
  <c r="Z13" i="2"/>
  <c r="Z12" i="2"/>
  <c r="Z16" i="2"/>
  <c r="AA21" i="1"/>
  <c r="AA29" i="1"/>
  <c r="AA38" i="1"/>
  <c r="AA46" i="1"/>
  <c r="AA50" i="1"/>
  <c r="AA55" i="1"/>
  <c r="AA57" i="1"/>
  <c r="AA111" i="1"/>
  <c r="AA113" i="1"/>
  <c r="AA115" i="1"/>
  <c r="AA117" i="1"/>
  <c r="AA119" i="1"/>
  <c r="AA123" i="1"/>
  <c r="AA125" i="1"/>
  <c r="AA168" i="1"/>
  <c r="AA180" i="1"/>
  <c r="AA191" i="1"/>
  <c r="AA193" i="1"/>
  <c r="AA195" i="1"/>
  <c r="AA197" i="1"/>
  <c r="AA199" i="1"/>
  <c r="AA201" i="1"/>
  <c r="AA208" i="1"/>
  <c r="AA210" i="1"/>
  <c r="AA214" i="1"/>
  <c r="AA225" i="1"/>
  <c r="AA229" i="1"/>
  <c r="AA233" i="1"/>
  <c r="AA235" i="1"/>
  <c r="AA240" i="1"/>
  <c r="AA245" i="1"/>
  <c r="AA247" i="1"/>
  <c r="AA254" i="1"/>
  <c r="AA278" i="1"/>
  <c r="AA282" i="1"/>
  <c r="AA239" i="1"/>
  <c r="AA56" i="1"/>
  <c r="AA6" i="1"/>
  <c r="AA18" i="1"/>
  <c r="AA20" i="1"/>
  <c r="AA24" i="1"/>
  <c r="AA26" i="1"/>
  <c r="AA28" i="1"/>
  <c r="AA32" i="1"/>
  <c r="AA35" i="1"/>
  <c r="AA37" i="1"/>
  <c r="AA39" i="1"/>
  <c r="AA47" i="1"/>
  <c r="AA49" i="1"/>
  <c r="AA60" i="1"/>
  <c r="AA62" i="1"/>
  <c r="AA66" i="1"/>
  <c r="AA68" i="1"/>
  <c r="AA72" i="1"/>
  <c r="AA74" i="1"/>
  <c r="AA78" i="1"/>
  <c r="AA80" i="1"/>
  <c r="AA82" i="1"/>
  <c r="AA84" i="1"/>
  <c r="AA87" i="1"/>
  <c r="AA91" i="1"/>
  <c r="AA93" i="1"/>
  <c r="AA96" i="1"/>
  <c r="AA98" i="1"/>
  <c r="AA100" i="1"/>
  <c r="AA134" i="1"/>
  <c r="AA138" i="1"/>
  <c r="AA140" i="1"/>
  <c r="AA144" i="1"/>
  <c r="AA151" i="1"/>
  <c r="AA153" i="1"/>
  <c r="AA161" i="1"/>
  <c r="AA169" i="1"/>
  <c r="AA171" i="1"/>
  <c r="AA204" i="1"/>
  <c r="AA236" i="1"/>
  <c r="AA243" i="1"/>
  <c r="AA250" i="1"/>
  <c r="AA257" i="1"/>
  <c r="AA259" i="1"/>
  <c r="AA274" i="1"/>
  <c r="AA285" i="1"/>
  <c r="AA159" i="26"/>
  <c r="AA101" i="26"/>
  <c r="AA20" i="26"/>
  <c r="AA99" i="26"/>
  <c r="AA157" i="26"/>
  <c r="AA194" i="26"/>
  <c r="AA36" i="1"/>
  <c r="AA43" i="1"/>
  <c r="AA45" i="1"/>
  <c r="AA76" i="1"/>
  <c r="AA89" i="1"/>
  <c r="AA101" i="1"/>
  <c r="AA124" i="1"/>
  <c r="AA154" i="1"/>
  <c r="AA164" i="1"/>
  <c r="AA184" i="1"/>
  <c r="AA209" i="1"/>
  <c r="AA211" i="1"/>
  <c r="AA216" i="1"/>
  <c r="AA227" i="1"/>
  <c r="AA232" i="1"/>
  <c r="AA7" i="1"/>
  <c r="AA17" i="1"/>
  <c r="AA231" i="1"/>
  <c r="AA44" i="1"/>
  <c r="AA59" i="1"/>
  <c r="AA64" i="1"/>
  <c r="AA90" i="1"/>
  <c r="AA102" i="1"/>
  <c r="AA121" i="1"/>
  <c r="AA41" i="1"/>
  <c r="AA51" i="1"/>
  <c r="AA53" i="1"/>
  <c r="AA97" i="1"/>
  <c r="AA107" i="1"/>
  <c r="AA109" i="1"/>
  <c r="AA116" i="1"/>
  <c r="AA127" i="1"/>
  <c r="AA132" i="1"/>
  <c r="AA139" i="1"/>
  <c r="AA155" i="1"/>
  <c r="AA165" i="1"/>
  <c r="AA173" i="1"/>
  <c r="AA176" i="1"/>
  <c r="AA178" i="1"/>
  <c r="AA187" i="1"/>
  <c r="AA189" i="1"/>
  <c r="AA196" i="1"/>
  <c r="AA203" i="1"/>
  <c r="AA205" i="1"/>
  <c r="AA212" i="1"/>
  <c r="AA219" i="1"/>
  <c r="AA221" i="1"/>
  <c r="AA228" i="1"/>
  <c r="AA237" i="1"/>
  <c r="AA8" i="1"/>
  <c r="AA10" i="1"/>
  <c r="AA16" i="1"/>
  <c r="AA2" i="1"/>
  <c r="AA19" i="1"/>
  <c r="AA22" i="1"/>
  <c r="AA27" i="1"/>
  <c r="AA30" i="1"/>
  <c r="AA4" i="1"/>
  <c r="AA11" i="1"/>
  <c r="AA13" i="1"/>
  <c r="AA3" i="1"/>
  <c r="AA5" i="1"/>
  <c r="AA12" i="1"/>
  <c r="B35" i="25" l="1"/>
  <c r="H36" i="25"/>
  <c r="H35" i="25"/>
  <c r="G36" i="25"/>
  <c r="G35" i="25"/>
  <c r="F36" i="25"/>
  <c r="F35" i="25"/>
  <c r="E36" i="25"/>
  <c r="E35" i="25"/>
  <c r="D36" i="25"/>
  <c r="D35" i="25"/>
  <c r="C36" i="25"/>
  <c r="C35" i="25"/>
  <c r="B36" i="25"/>
  <c r="H5" i="25" l="1"/>
  <c r="G5" i="25"/>
  <c r="F5" i="25"/>
  <c r="E5" i="25"/>
  <c r="B5" i="25"/>
  <c r="D5" i="25"/>
  <c r="C5" i="25"/>
  <c r="G4" i="25"/>
  <c r="F4" i="25"/>
  <c r="E4" i="25"/>
  <c r="D4" i="25"/>
  <c r="C4" i="25"/>
  <c r="B4" i="25"/>
  <c r="Z231" i="26"/>
  <c r="Y231" i="26"/>
  <c r="Z266" i="26"/>
  <c r="Y266" i="26"/>
  <c r="Z242" i="26"/>
  <c r="Y242" i="26"/>
  <c r="Z265" i="26"/>
  <c r="Y265" i="26"/>
  <c r="Z230" i="26"/>
  <c r="Y230" i="26"/>
  <c r="Z267" i="26"/>
  <c r="Y267" i="26"/>
  <c r="Z160" i="26"/>
  <c r="Y160" i="26"/>
  <c r="Z174" i="26"/>
  <c r="Y174" i="26"/>
  <c r="Z106" i="26"/>
  <c r="Y106" i="26"/>
  <c r="Z170" i="26"/>
  <c r="Y170" i="26"/>
  <c r="Z219" i="26"/>
  <c r="Y219" i="26"/>
  <c r="Z255" i="26"/>
  <c r="Y255" i="26"/>
  <c r="Z24" i="26"/>
  <c r="Y24" i="26"/>
  <c r="Z23" i="26"/>
  <c r="Y23" i="26"/>
  <c r="Z57" i="26"/>
  <c r="Y57" i="26"/>
  <c r="Z56" i="26"/>
  <c r="Y56" i="26"/>
  <c r="Z115" i="26"/>
  <c r="Y115" i="26"/>
  <c r="Z114" i="26"/>
  <c r="Y114" i="26"/>
  <c r="Z62" i="26"/>
  <c r="Y62" i="26"/>
  <c r="Z61" i="26"/>
  <c r="Y61" i="26"/>
  <c r="Z121" i="26"/>
  <c r="Y121" i="26"/>
  <c r="Z120" i="26"/>
  <c r="Y120" i="26"/>
  <c r="Z190" i="26"/>
  <c r="Y190" i="26"/>
  <c r="Z22" i="26"/>
  <c r="Y22" i="26"/>
  <c r="Z21" i="26"/>
  <c r="Y21" i="26"/>
  <c r="Z82" i="26"/>
  <c r="Y82" i="26"/>
  <c r="Z81" i="26"/>
  <c r="Y81" i="26"/>
  <c r="Z165" i="26"/>
  <c r="Y165" i="26"/>
  <c r="Z164" i="26"/>
  <c r="Y164" i="26"/>
  <c r="Z239" i="26"/>
  <c r="Y239" i="26"/>
  <c r="Z186" i="26"/>
  <c r="Y186" i="26"/>
  <c r="Z77" i="26"/>
  <c r="Y77" i="26"/>
  <c r="Z76" i="26"/>
  <c r="Y76" i="26"/>
  <c r="Z142" i="26"/>
  <c r="Y142" i="26"/>
  <c r="Z141" i="26"/>
  <c r="Y141" i="26"/>
  <c r="Z189" i="26"/>
  <c r="Y189" i="26"/>
  <c r="Z188" i="26"/>
  <c r="Y188" i="26"/>
  <c r="Z28" i="26"/>
  <c r="Y28" i="26"/>
  <c r="Z27" i="26"/>
  <c r="Y27" i="26"/>
  <c r="Z119" i="26"/>
  <c r="Y119" i="26"/>
  <c r="Z118" i="26"/>
  <c r="Y118" i="26"/>
  <c r="Z209" i="26"/>
  <c r="Y209" i="26"/>
  <c r="Z208" i="26"/>
  <c r="Y208" i="26"/>
  <c r="Z225" i="26"/>
  <c r="Y225" i="26"/>
  <c r="Z246" i="26"/>
  <c r="Y246" i="26"/>
  <c r="Z7" i="26"/>
  <c r="Y7" i="26"/>
  <c r="Z6" i="26"/>
  <c r="Y6" i="26"/>
  <c r="Z39" i="26"/>
  <c r="Y39" i="26"/>
  <c r="Z38" i="26"/>
  <c r="Y38" i="26"/>
  <c r="Z75" i="26"/>
  <c r="Y75" i="26"/>
  <c r="Z74" i="26"/>
  <c r="Y74" i="26"/>
  <c r="Z129" i="26"/>
  <c r="Y129" i="26"/>
  <c r="Z128" i="26"/>
  <c r="Y128" i="26"/>
  <c r="Z73" i="26"/>
  <c r="Y73" i="26"/>
  <c r="Z72" i="26"/>
  <c r="Y72" i="26"/>
  <c r="Z127" i="26"/>
  <c r="Y127" i="26"/>
  <c r="Z126" i="26"/>
  <c r="Y126" i="26"/>
  <c r="Z26" i="26"/>
  <c r="Y26" i="26"/>
  <c r="Z25" i="26"/>
  <c r="Y25" i="26"/>
  <c r="Z105" i="26"/>
  <c r="Y105" i="26"/>
  <c r="Z104" i="26"/>
  <c r="Y104" i="26"/>
  <c r="Z198" i="26"/>
  <c r="Y198" i="26"/>
  <c r="Z197" i="26"/>
  <c r="Y197" i="26"/>
  <c r="Z49" i="26"/>
  <c r="Y49" i="26"/>
  <c r="Z48" i="26"/>
  <c r="Y48" i="26"/>
  <c r="Z103" i="26"/>
  <c r="Y103" i="26"/>
  <c r="Z102" i="26"/>
  <c r="Y102" i="26"/>
  <c r="Z5" i="26"/>
  <c r="Y5" i="26"/>
  <c r="Z4" i="26"/>
  <c r="Y4" i="26"/>
  <c r="Z262" i="26"/>
  <c r="Y262" i="26"/>
  <c r="Z249" i="26"/>
  <c r="Y249" i="26"/>
  <c r="Z248" i="26"/>
  <c r="Y248" i="26"/>
  <c r="Z247" i="26"/>
  <c r="Y247" i="26"/>
  <c r="Z238" i="26"/>
  <c r="Y238" i="26"/>
  <c r="Z211" i="26"/>
  <c r="Y211" i="26"/>
  <c r="Z210" i="26"/>
  <c r="Y210" i="26"/>
  <c r="Z206" i="26"/>
  <c r="Y206" i="26"/>
  <c r="Z205" i="26"/>
  <c r="Y205" i="26"/>
  <c r="Z204" i="26"/>
  <c r="Y204" i="26"/>
  <c r="Z192" i="26"/>
  <c r="Y192" i="26"/>
  <c r="Z191" i="26"/>
  <c r="Y191" i="26"/>
  <c r="Z146" i="26"/>
  <c r="Y146" i="26"/>
  <c r="Z145" i="26"/>
  <c r="Y145" i="26"/>
  <c r="Z144" i="26"/>
  <c r="Y144" i="26"/>
  <c r="Z143" i="26"/>
  <c r="Y143" i="26"/>
  <c r="Z139" i="26"/>
  <c r="Y139" i="26"/>
  <c r="Z138" i="26"/>
  <c r="Y138" i="26"/>
  <c r="Z137" i="26"/>
  <c r="Y137" i="26"/>
  <c r="Z135" i="26"/>
  <c r="Y135" i="26"/>
  <c r="Z88" i="26"/>
  <c r="Y88" i="26"/>
  <c r="Z86" i="26"/>
  <c r="Y86" i="26"/>
  <c r="Z85" i="26"/>
  <c r="Y85" i="26"/>
  <c r="Z64" i="26"/>
  <c r="Y64" i="26"/>
  <c r="Z63" i="26"/>
  <c r="Y63" i="26"/>
  <c r="Z60" i="26"/>
  <c r="Y60" i="26"/>
  <c r="Z59" i="26"/>
  <c r="Y59" i="26"/>
  <c r="Z35" i="26"/>
  <c r="Y35" i="26"/>
  <c r="Z34" i="26"/>
  <c r="Y34" i="26"/>
  <c r="Z223" i="26"/>
  <c r="Y223" i="26"/>
  <c r="Z222" i="26"/>
  <c r="Y222" i="26"/>
  <c r="Z202" i="26"/>
  <c r="Y202" i="26"/>
  <c r="Z201" i="26"/>
  <c r="Y201" i="26"/>
  <c r="Z163" i="26"/>
  <c r="Y163" i="26"/>
  <c r="Z162" i="26"/>
  <c r="Y162" i="26"/>
  <c r="Z132" i="26"/>
  <c r="Y132" i="26"/>
  <c r="Z131" i="26"/>
  <c r="Y131" i="26"/>
  <c r="Z130" i="26"/>
  <c r="Y130" i="26"/>
  <c r="Z113" i="26"/>
  <c r="Y113" i="26"/>
  <c r="Z112" i="26"/>
  <c r="Y112" i="26"/>
  <c r="Z53" i="26"/>
  <c r="Y53" i="26"/>
  <c r="Z241" i="26"/>
  <c r="Y241" i="26"/>
  <c r="Z200" i="26"/>
  <c r="Y200" i="26"/>
  <c r="Z173" i="26"/>
  <c r="Y173" i="26"/>
  <c r="Z172" i="26"/>
  <c r="Y172" i="26"/>
  <c r="Z229" i="26"/>
  <c r="Y229" i="26"/>
  <c r="Z168" i="26"/>
  <c r="Y168" i="26"/>
  <c r="Z41" i="26"/>
  <c r="Y41" i="26"/>
  <c r="Z111" i="26"/>
  <c r="Y111" i="26"/>
  <c r="Z40" i="26"/>
  <c r="Y40" i="26"/>
  <c r="Z110" i="26"/>
  <c r="Y110" i="26"/>
  <c r="Z9" i="26"/>
  <c r="Y9" i="26"/>
  <c r="Z8" i="26"/>
  <c r="Y8" i="26"/>
  <c r="Z80" i="26"/>
  <c r="Y80" i="26"/>
  <c r="Z79" i="26"/>
  <c r="Y79" i="26"/>
  <c r="Z52" i="26"/>
  <c r="Y52" i="26"/>
  <c r="Z109" i="26"/>
  <c r="Y109" i="26"/>
  <c r="Z51" i="26"/>
  <c r="Y51" i="26"/>
  <c r="Z108" i="26"/>
  <c r="Y108" i="26"/>
  <c r="Z161" i="26"/>
  <c r="Y161" i="26"/>
  <c r="Z221" i="26"/>
  <c r="Y221" i="26"/>
  <c r="Z171" i="26"/>
  <c r="Y171" i="26"/>
  <c r="Z33" i="26"/>
  <c r="Y33" i="26"/>
  <c r="Z17" i="26"/>
  <c r="Y17" i="26"/>
  <c r="Z84" i="26"/>
  <c r="Y84" i="26"/>
  <c r="Z215" i="26"/>
  <c r="Y215" i="26"/>
  <c r="Z16" i="26"/>
  <c r="Y16" i="26"/>
  <c r="Z83" i="26"/>
  <c r="Y83" i="26"/>
  <c r="Z214" i="26"/>
  <c r="Y214" i="26"/>
  <c r="Z260" i="26"/>
  <c r="Y260" i="26"/>
  <c r="Z263" i="26"/>
  <c r="Y263" i="26"/>
  <c r="Z45" i="26"/>
  <c r="Y45" i="26"/>
  <c r="Z44" i="26"/>
  <c r="Y44" i="26"/>
  <c r="Z123" i="26"/>
  <c r="Y123" i="26"/>
  <c r="Z122" i="26"/>
  <c r="Y122" i="26"/>
  <c r="Z243" i="26"/>
  <c r="Y243" i="26"/>
  <c r="Z213" i="26"/>
  <c r="Y213" i="26"/>
  <c r="Z207" i="26"/>
  <c r="Y207" i="26"/>
  <c r="Z176" i="26"/>
  <c r="Y176" i="26"/>
  <c r="Z228" i="26"/>
  <c r="Y228" i="26"/>
  <c r="Z245" i="26"/>
  <c r="Y245" i="26"/>
  <c r="Z37" i="26"/>
  <c r="Y37" i="26"/>
  <c r="Z36" i="26"/>
  <c r="Y36" i="26"/>
  <c r="Z43" i="26"/>
  <c r="Y43" i="26"/>
  <c r="Z42" i="26"/>
  <c r="Y42" i="26"/>
  <c r="Z66" i="26"/>
  <c r="Y66" i="26"/>
  <c r="Z65" i="26"/>
  <c r="Y65" i="26"/>
  <c r="Z92" i="26"/>
  <c r="Y92" i="26"/>
  <c r="Z91" i="26"/>
  <c r="Y91" i="26"/>
  <c r="Z90" i="26"/>
  <c r="Y90" i="26"/>
  <c r="Z89" i="26"/>
  <c r="Y89" i="26"/>
  <c r="Z98" i="26"/>
  <c r="Y98" i="26"/>
  <c r="Z97" i="26"/>
  <c r="Y97" i="26"/>
  <c r="Z96" i="26"/>
  <c r="Y96" i="26"/>
  <c r="Z117" i="26"/>
  <c r="Y117" i="26"/>
  <c r="Z116" i="26"/>
  <c r="Y116" i="26"/>
  <c r="Z150" i="26"/>
  <c r="Y150" i="26"/>
  <c r="Z149" i="26"/>
  <c r="Y149" i="26"/>
  <c r="Z148" i="26"/>
  <c r="Y148" i="26"/>
  <c r="Z147" i="26"/>
  <c r="Y147" i="26"/>
  <c r="Z156" i="26"/>
  <c r="Y156" i="26"/>
  <c r="Z155" i="26"/>
  <c r="Y155" i="26"/>
  <c r="Z154" i="26"/>
  <c r="Y154" i="26"/>
  <c r="Z153" i="26"/>
  <c r="Y153" i="26"/>
  <c r="Z152" i="26"/>
  <c r="Y152" i="26"/>
  <c r="Z151" i="26"/>
  <c r="Y151" i="26"/>
  <c r="Z184" i="26"/>
  <c r="Y184" i="26"/>
  <c r="Z183" i="26"/>
  <c r="Y183" i="26"/>
  <c r="Z182" i="26"/>
  <c r="Y182" i="26"/>
  <c r="Z181" i="26"/>
  <c r="Y181" i="26"/>
  <c r="Z180" i="26"/>
  <c r="Y180" i="26"/>
  <c r="Z179" i="26"/>
  <c r="Y179" i="26"/>
  <c r="Z178" i="26"/>
  <c r="Y178" i="26"/>
  <c r="Z196" i="26"/>
  <c r="Y196" i="26"/>
  <c r="Z195" i="26"/>
  <c r="Y195" i="26"/>
  <c r="Z217" i="26"/>
  <c r="Y217" i="26"/>
  <c r="Z216" i="26"/>
  <c r="Y216" i="26"/>
  <c r="Z227" i="26"/>
  <c r="Y227" i="26"/>
  <c r="Z226" i="26"/>
  <c r="Y226" i="26"/>
  <c r="Z235" i="26"/>
  <c r="Y235" i="26"/>
  <c r="Z234" i="26"/>
  <c r="Y234" i="26"/>
  <c r="Z233" i="26"/>
  <c r="Y233" i="26"/>
  <c r="Z232" i="26"/>
  <c r="Y232" i="26"/>
  <c r="Z253" i="26"/>
  <c r="Y253" i="26"/>
  <c r="Z252" i="26"/>
  <c r="Y252" i="26"/>
  <c r="Z251" i="26"/>
  <c r="Y251" i="26"/>
  <c r="Z250" i="26"/>
  <c r="Y250" i="26"/>
  <c r="Z258" i="26"/>
  <c r="Y258" i="26"/>
  <c r="Z257" i="26"/>
  <c r="Y257" i="26"/>
  <c r="Z177" i="26"/>
  <c r="Y177" i="26"/>
  <c r="Z218" i="26"/>
  <c r="Y218" i="26"/>
  <c r="Z270" i="26"/>
  <c r="Y270" i="26"/>
  <c r="Z185" i="26"/>
  <c r="Y185" i="26"/>
  <c r="Z269" i="26"/>
  <c r="Y269" i="26"/>
  <c r="Z13" i="26"/>
  <c r="Y13" i="26"/>
  <c r="Z30" i="26"/>
  <c r="Y30" i="26"/>
  <c r="Z93" i="26"/>
  <c r="Y93" i="26"/>
  <c r="Z166" i="26"/>
  <c r="Y166" i="26"/>
  <c r="Z193" i="26"/>
  <c r="Y193" i="26"/>
  <c r="Z29" i="26"/>
  <c r="Y29" i="26"/>
  <c r="Z68" i="26"/>
  <c r="Y68" i="26"/>
  <c r="Z12" i="26"/>
  <c r="Y12" i="26"/>
  <c r="Z46" i="26"/>
  <c r="Y46" i="26"/>
  <c r="Z169" i="26"/>
  <c r="Y169" i="26"/>
  <c r="Z10" i="26"/>
  <c r="Y10" i="26"/>
  <c r="Z67" i="26"/>
  <c r="Y67" i="26"/>
  <c r="Z11" i="26"/>
  <c r="Y11" i="26"/>
  <c r="Z58" i="26"/>
  <c r="Y58" i="26"/>
  <c r="Z32" i="26"/>
  <c r="Y32" i="26"/>
  <c r="Z94" i="26"/>
  <c r="Y94" i="26"/>
  <c r="Z167" i="26"/>
  <c r="Y167" i="26"/>
  <c r="Z15" i="26"/>
  <c r="Y15" i="26"/>
  <c r="Z31" i="26"/>
  <c r="Y31" i="26"/>
  <c r="Z78" i="26"/>
  <c r="Y78" i="26"/>
  <c r="Z50" i="26"/>
  <c r="Y50" i="26"/>
  <c r="Z107" i="26"/>
  <c r="Y107" i="26"/>
  <c r="Z14" i="26"/>
  <c r="Y14" i="26"/>
  <c r="Z199" i="26"/>
  <c r="Y199" i="26"/>
  <c r="Z240" i="26"/>
  <c r="Y240" i="26"/>
  <c r="Z220" i="26"/>
  <c r="Y220" i="26"/>
  <c r="Z244" i="26"/>
  <c r="Y244" i="26"/>
  <c r="C37" i="25" l="1"/>
  <c r="C21" i="25"/>
  <c r="C20" i="25"/>
  <c r="G37" i="25"/>
  <c r="G21" i="25"/>
  <c r="G20" i="25"/>
  <c r="D37" i="25"/>
  <c r="D21" i="25"/>
  <c r="D20" i="25"/>
  <c r="E37" i="25"/>
  <c r="E21" i="25"/>
  <c r="E20" i="25"/>
  <c r="B37" i="25"/>
  <c r="B21" i="25"/>
  <c r="B20" i="25"/>
  <c r="F37" i="25"/>
  <c r="F21" i="25"/>
  <c r="F20" i="25"/>
  <c r="D19" i="25"/>
  <c r="D15" i="25"/>
  <c r="D11" i="25"/>
  <c r="D8" i="25"/>
  <c r="D16" i="25"/>
  <c r="D12" i="25"/>
  <c r="D10" i="25"/>
  <c r="D17" i="25"/>
  <c r="D13" i="25"/>
  <c r="D6" i="25"/>
  <c r="D18" i="25"/>
  <c r="D14" i="25"/>
  <c r="D7" i="25"/>
  <c r="E16" i="25"/>
  <c r="E12" i="25"/>
  <c r="E10" i="25"/>
  <c r="E17" i="25"/>
  <c r="E13" i="25"/>
  <c r="E6" i="25"/>
  <c r="E18" i="25"/>
  <c r="E14" i="25"/>
  <c r="E7" i="25"/>
  <c r="E19" i="25"/>
  <c r="E15" i="25"/>
  <c r="E11" i="25"/>
  <c r="E8" i="25"/>
  <c r="C18" i="25"/>
  <c r="C14" i="25"/>
  <c r="C7" i="25"/>
  <c r="C19" i="25"/>
  <c r="C15" i="25"/>
  <c r="C11" i="25"/>
  <c r="C8" i="25"/>
  <c r="C16" i="25"/>
  <c r="C12" i="25"/>
  <c r="C10" i="25"/>
  <c r="C17" i="25"/>
  <c r="C13" i="25"/>
  <c r="C6" i="25"/>
  <c r="G25" i="25"/>
  <c r="G18" i="25"/>
  <c r="G14" i="25"/>
  <c r="G7" i="25"/>
  <c r="G19" i="25"/>
  <c r="G15" i="25"/>
  <c r="G11" i="25"/>
  <c r="G8" i="25"/>
  <c r="G16" i="25"/>
  <c r="G12" i="25"/>
  <c r="G10" i="25"/>
  <c r="G17" i="25"/>
  <c r="G13" i="25"/>
  <c r="G6" i="25"/>
  <c r="B17" i="25"/>
  <c r="B13" i="25"/>
  <c r="B6" i="25"/>
  <c r="B14" i="25"/>
  <c r="B7" i="25"/>
  <c r="B19" i="25"/>
  <c r="B15" i="25"/>
  <c r="B11" i="25"/>
  <c r="B8" i="25"/>
  <c r="B16" i="25"/>
  <c r="B12" i="25"/>
  <c r="B10" i="25"/>
  <c r="F17" i="25"/>
  <c r="F13" i="25"/>
  <c r="F6" i="25"/>
  <c r="F18" i="25"/>
  <c r="F14" i="25"/>
  <c r="F7" i="25"/>
  <c r="F19" i="25"/>
  <c r="F15" i="25"/>
  <c r="F11" i="25"/>
  <c r="F8" i="25"/>
  <c r="F16" i="25"/>
  <c r="F12" i="25"/>
  <c r="F10" i="25"/>
  <c r="C25" i="25"/>
  <c r="D25" i="25"/>
  <c r="C29" i="25"/>
  <c r="E25" i="25"/>
  <c r="B25" i="25"/>
  <c r="F25" i="25"/>
  <c r="AA107" i="26"/>
  <c r="AA94" i="26"/>
  <c r="AA58" i="26"/>
  <c r="AA67" i="26"/>
  <c r="AA12" i="26"/>
  <c r="AA29" i="26"/>
  <c r="AA30" i="26"/>
  <c r="AA270" i="26"/>
  <c r="AA251" i="26"/>
  <c r="AA253" i="26"/>
  <c r="AA235" i="26"/>
  <c r="AA227" i="26"/>
  <c r="AA217" i="26"/>
  <c r="AA179" i="26"/>
  <c r="AA45" i="26"/>
  <c r="AA260" i="26"/>
  <c r="AA17" i="26"/>
  <c r="AA161" i="26"/>
  <c r="AA52" i="26"/>
  <c r="AA9" i="26"/>
  <c r="AA41" i="26"/>
  <c r="AA173" i="26"/>
  <c r="AA112" i="26"/>
  <c r="AA132" i="26"/>
  <c r="AA202" i="26"/>
  <c r="AA35" i="26"/>
  <c r="AA86" i="26"/>
  <c r="AA135" i="26"/>
  <c r="AA4" i="26"/>
  <c r="AA48" i="26"/>
  <c r="AA104" i="26"/>
  <c r="AA126" i="26"/>
  <c r="C26" i="25"/>
  <c r="G9" i="25"/>
  <c r="C32" i="25"/>
  <c r="C9" i="25"/>
  <c r="G32" i="25"/>
  <c r="D34" i="25"/>
  <c r="D9" i="25"/>
  <c r="E32" i="25"/>
  <c r="E9" i="25"/>
  <c r="B24" i="25"/>
  <c r="F33" i="25"/>
  <c r="F9" i="25"/>
  <c r="D22" i="25"/>
  <c r="E23" i="25"/>
  <c r="F24" i="25"/>
  <c r="C22" i="25"/>
  <c r="D23" i="25"/>
  <c r="E24" i="25"/>
  <c r="G22" i="25"/>
  <c r="B9" i="25"/>
  <c r="D24" i="25"/>
  <c r="F22" i="25"/>
  <c r="G24" i="25"/>
  <c r="B23" i="25"/>
  <c r="C24" i="25"/>
  <c r="E22" i="25"/>
  <c r="F23" i="25"/>
  <c r="G23" i="25"/>
  <c r="C23" i="25"/>
  <c r="B22" i="25"/>
  <c r="E27" i="25"/>
  <c r="F26" i="25"/>
  <c r="D26" i="25"/>
  <c r="AA83" i="26"/>
  <c r="AA138" i="26"/>
  <c r="AA143" i="26"/>
  <c r="AA204" i="26"/>
  <c r="AA206" i="26"/>
  <c r="AA247" i="26"/>
  <c r="E28" i="25"/>
  <c r="F29" i="25"/>
  <c r="D29" i="25"/>
  <c r="G27" i="25"/>
  <c r="H27" i="25"/>
  <c r="B29" i="25"/>
  <c r="C27" i="25"/>
  <c r="H29" i="25"/>
  <c r="D27" i="25"/>
  <c r="E29" i="25"/>
  <c r="F27" i="25"/>
  <c r="B26" i="25"/>
  <c r="C28" i="25"/>
  <c r="D28" i="25"/>
  <c r="E26" i="25"/>
  <c r="F28" i="25"/>
  <c r="G26" i="25"/>
  <c r="B27" i="25"/>
  <c r="G28" i="25"/>
  <c r="B28" i="25"/>
  <c r="G29" i="25"/>
  <c r="AA81" i="26"/>
  <c r="AA21" i="26"/>
  <c r="AA190" i="26"/>
  <c r="AA121" i="26"/>
  <c r="AA62" i="26"/>
  <c r="AA115" i="26"/>
  <c r="AA106" i="26"/>
  <c r="AA231" i="26"/>
  <c r="AA74" i="26"/>
  <c r="AA6" i="26"/>
  <c r="AA208" i="26"/>
  <c r="AA141" i="26"/>
  <c r="AA120" i="26"/>
  <c r="H4" i="25"/>
  <c r="D32" i="25"/>
  <c r="B34" i="25"/>
  <c r="E33" i="25"/>
  <c r="E34" i="25"/>
  <c r="AA118" i="26"/>
  <c r="AA188" i="26"/>
  <c r="F34" i="25"/>
  <c r="AA263" i="26"/>
  <c r="AA214" i="26"/>
  <c r="AA16" i="26"/>
  <c r="AA33" i="26"/>
  <c r="AA79" i="26"/>
  <c r="AA8" i="26"/>
  <c r="AA110" i="26"/>
  <c r="AA168" i="26"/>
  <c r="AA200" i="26"/>
  <c r="AA222" i="26"/>
  <c r="AA34" i="26"/>
  <c r="AA59" i="26"/>
  <c r="AA63" i="26"/>
  <c r="AA85" i="26"/>
  <c r="AA137" i="26"/>
  <c r="AA144" i="26"/>
  <c r="AA192" i="26"/>
  <c r="AA205" i="26"/>
  <c r="AA248" i="26"/>
  <c r="AA5" i="26"/>
  <c r="AA165" i="26"/>
  <c r="AA56" i="26"/>
  <c r="AA174" i="26"/>
  <c r="AA267" i="26"/>
  <c r="AA265" i="26"/>
  <c r="AA266" i="26"/>
  <c r="F32" i="25"/>
  <c r="C33" i="25"/>
  <c r="G33" i="25"/>
  <c r="C34" i="25"/>
  <c r="G34" i="25"/>
  <c r="AA14" i="26"/>
  <c r="AA50" i="26"/>
  <c r="AA167" i="26"/>
  <c r="AA11" i="26"/>
  <c r="AA46" i="26"/>
  <c r="AA193" i="26"/>
  <c r="AA13" i="26"/>
  <c r="AA185" i="26"/>
  <c r="AA218" i="26"/>
  <c r="AA257" i="26"/>
  <c r="AA232" i="26"/>
  <c r="AA234" i="26"/>
  <c r="AA226" i="26"/>
  <c r="AA195" i="26"/>
  <c r="AA180" i="26"/>
  <c r="AA184" i="26"/>
  <c r="AA152" i="26"/>
  <c r="AA148" i="26"/>
  <c r="AA117" i="26"/>
  <c r="AA97" i="26"/>
  <c r="AA89" i="26"/>
  <c r="AA65" i="26"/>
  <c r="AA36" i="26"/>
  <c r="AA245" i="26"/>
  <c r="AA128" i="26"/>
  <c r="AA76" i="26"/>
  <c r="B32" i="25"/>
  <c r="B33" i="25"/>
  <c r="AA183" i="26"/>
  <c r="AA151" i="26"/>
  <c r="AA153" i="26"/>
  <c r="AA147" i="26"/>
  <c r="AA116" i="26"/>
  <c r="AA98" i="26"/>
  <c r="AA66" i="26"/>
  <c r="AA243" i="26"/>
  <c r="AA64" i="26"/>
  <c r="AA191" i="26"/>
  <c r="AA211" i="26"/>
  <c r="AA249" i="26"/>
  <c r="AA197" i="26"/>
  <c r="AA25" i="26"/>
  <c r="AA129" i="26"/>
  <c r="AA75" i="26"/>
  <c r="AA39" i="26"/>
  <c r="AA119" i="26"/>
  <c r="AA28" i="26"/>
  <c r="AA189" i="26"/>
  <c r="AA77" i="26"/>
  <c r="D33" i="25"/>
  <c r="AA199" i="26"/>
  <c r="AA258" i="26"/>
  <c r="AA92" i="26"/>
  <c r="AA53" i="26"/>
  <c r="AA103" i="26"/>
  <c r="AA49" i="26"/>
  <c r="AA198" i="26"/>
  <c r="AA155" i="26"/>
  <c r="AA43" i="26"/>
  <c r="AA228" i="26"/>
  <c r="AA102" i="26"/>
  <c r="AA7" i="26"/>
  <c r="AA130" i="26"/>
  <c r="AA61" i="26"/>
  <c r="AA176" i="26"/>
  <c r="AA38" i="26"/>
  <c r="AA246" i="26"/>
  <c r="AA186" i="26"/>
  <c r="AA22" i="26"/>
  <c r="AA240" i="26"/>
  <c r="AA31" i="26"/>
  <c r="AA169" i="26"/>
  <c r="AA166" i="26"/>
  <c r="AA233" i="26"/>
  <c r="AA178" i="26"/>
  <c r="AA150" i="26"/>
  <c r="AA90" i="26"/>
  <c r="AA123" i="26"/>
  <c r="AA84" i="26"/>
  <c r="AA51" i="26"/>
  <c r="AA111" i="26"/>
  <c r="AA241" i="26"/>
  <c r="AA162" i="26"/>
  <c r="AA201" i="26"/>
  <c r="AA60" i="26"/>
  <c r="AA139" i="26"/>
  <c r="AA262" i="26"/>
  <c r="AA127" i="26"/>
  <c r="AA73" i="26"/>
  <c r="AA239" i="26"/>
  <c r="AA23" i="26"/>
  <c r="AA219" i="26"/>
  <c r="AA32" i="26"/>
  <c r="AA68" i="26"/>
  <c r="AA269" i="26"/>
  <c r="AA250" i="26"/>
  <c r="AA252" i="26"/>
  <c r="AA182" i="26"/>
  <c r="AA213" i="26"/>
  <c r="AA221" i="26"/>
  <c r="AA80" i="26"/>
  <c r="AA172" i="26"/>
  <c r="AA146" i="26"/>
  <c r="AA72" i="26"/>
  <c r="AA27" i="26"/>
  <c r="AA142" i="26"/>
  <c r="AA82" i="26"/>
  <c r="AA160" i="26"/>
  <c r="AA230" i="26"/>
  <c r="AA242" i="26"/>
  <c r="AA220" i="26"/>
  <c r="AA78" i="26"/>
  <c r="AA15" i="26"/>
  <c r="AA10" i="26"/>
  <c r="AA93" i="26"/>
  <c r="AA177" i="26"/>
  <c r="AA196" i="26"/>
  <c r="AA149" i="26"/>
  <c r="AA91" i="26"/>
  <c r="AA37" i="26"/>
  <c r="AA122" i="26"/>
  <c r="AA44" i="26"/>
  <c r="AA215" i="26"/>
  <c r="AA108" i="26"/>
  <c r="AA109" i="26"/>
  <c r="AA40" i="26"/>
  <c r="AA163" i="26"/>
  <c r="AA244" i="26"/>
  <c r="AA216" i="26"/>
  <c r="AA181" i="26"/>
  <c r="AA154" i="26"/>
  <c r="AA156" i="26"/>
  <c r="AA96" i="26"/>
  <c r="AA42" i="26"/>
  <c r="AA207" i="26"/>
  <c r="AA171" i="26"/>
  <c r="AA229" i="26"/>
  <c r="AA113" i="26"/>
  <c r="AA131" i="26"/>
  <c r="AA223" i="26"/>
  <c r="AA88" i="26"/>
  <c r="AA145" i="26"/>
  <c r="AA210" i="26"/>
  <c r="AA238" i="26"/>
  <c r="AA105" i="26"/>
  <c r="AA26" i="26"/>
  <c r="AA225" i="26"/>
  <c r="AA209" i="26"/>
  <c r="AA164" i="26"/>
  <c r="AA114" i="26"/>
  <c r="AA57" i="26"/>
  <c r="AA24" i="26"/>
  <c r="AA255" i="26"/>
  <c r="AA170" i="26"/>
  <c r="J23" i="22"/>
  <c r="I23" i="22"/>
  <c r="H23" i="22"/>
  <c r="G23" i="22"/>
  <c r="F23" i="22"/>
  <c r="E23" i="22"/>
  <c r="D23" i="22"/>
  <c r="C23" i="22"/>
  <c r="B23" i="22"/>
  <c r="U22" i="22"/>
  <c r="U21" i="22"/>
  <c r="T22" i="22"/>
  <c r="T21" i="22"/>
  <c r="T7" i="22"/>
  <c r="S22" i="22"/>
  <c r="S21" i="22"/>
  <c r="S7" i="22"/>
  <c r="R22" i="22"/>
  <c r="R21" i="22"/>
  <c r="R13" i="22"/>
  <c r="Q22" i="22"/>
  <c r="Q21" i="22"/>
  <c r="Q12" i="22"/>
  <c r="P22" i="22"/>
  <c r="P21" i="22"/>
  <c r="P7" i="22"/>
  <c r="O22" i="22"/>
  <c r="O21" i="22"/>
  <c r="O7" i="22"/>
  <c r="N22" i="22"/>
  <c r="N21" i="22"/>
  <c r="N8" i="22"/>
  <c r="M22" i="22"/>
  <c r="M21" i="22"/>
  <c r="M8" i="22"/>
  <c r="L22" i="22"/>
  <c r="L21" i="22"/>
  <c r="L7" i="22"/>
  <c r="K9" i="22"/>
  <c r="J22" i="22"/>
  <c r="J21" i="22"/>
  <c r="J7" i="22"/>
  <c r="I22" i="22"/>
  <c r="I21" i="22"/>
  <c r="I10" i="22"/>
  <c r="H22" i="22"/>
  <c r="H21" i="22"/>
  <c r="H8" i="22"/>
  <c r="G22" i="22"/>
  <c r="G21" i="22"/>
  <c r="G7" i="22"/>
  <c r="F22" i="22"/>
  <c r="F21" i="22"/>
  <c r="F8" i="22"/>
  <c r="E22" i="22"/>
  <c r="E21" i="22"/>
  <c r="E8" i="22"/>
  <c r="D22" i="22"/>
  <c r="D21" i="22"/>
  <c r="D7" i="22"/>
  <c r="C22" i="22"/>
  <c r="C21" i="22"/>
  <c r="C8" i="22"/>
  <c r="B21" i="22"/>
  <c r="B22" i="22"/>
  <c r="B9" i="22"/>
  <c r="T13" i="22"/>
  <c r="T12" i="22"/>
  <c r="T11" i="22"/>
  <c r="T10" i="22"/>
  <c r="T9" i="22"/>
  <c r="T8" i="22"/>
  <c r="S13" i="22"/>
  <c r="S12" i="22"/>
  <c r="S11" i="22"/>
  <c r="S10" i="22"/>
  <c r="S9" i="22"/>
  <c r="S8" i="22"/>
  <c r="R12" i="22"/>
  <c r="R11" i="22"/>
  <c r="R10" i="22"/>
  <c r="R9" i="22"/>
  <c r="R8" i="22"/>
  <c r="R7" i="22"/>
  <c r="K13" i="22"/>
  <c r="K12" i="22"/>
  <c r="K11" i="22"/>
  <c r="K10" i="22"/>
  <c r="K8" i="22"/>
  <c r="K7" i="22"/>
  <c r="J13" i="22"/>
  <c r="J12" i="22"/>
  <c r="J11" i="22"/>
  <c r="J10" i="22"/>
  <c r="J9" i="22"/>
  <c r="J8" i="22"/>
  <c r="I13" i="22"/>
  <c r="I12" i="22"/>
  <c r="I11" i="22"/>
  <c r="I9" i="22"/>
  <c r="I8" i="22"/>
  <c r="I7" i="22"/>
  <c r="H13" i="22"/>
  <c r="H12" i="22"/>
  <c r="H11" i="22"/>
  <c r="H10" i="22"/>
  <c r="H9" i="22"/>
  <c r="H7" i="22"/>
  <c r="F13" i="22"/>
  <c r="F12" i="22"/>
  <c r="F11" i="22"/>
  <c r="F10" i="22"/>
  <c r="F9" i="22"/>
  <c r="F7" i="22"/>
  <c r="D13" i="22"/>
  <c r="D12" i="22"/>
  <c r="D11" i="22"/>
  <c r="D10" i="22"/>
  <c r="D9" i="22"/>
  <c r="D8" i="22"/>
  <c r="Q13" i="22"/>
  <c r="Q11" i="22"/>
  <c r="Q10" i="22"/>
  <c r="Q9" i="22"/>
  <c r="Q8" i="22"/>
  <c r="Q7" i="22"/>
  <c r="P13" i="22"/>
  <c r="P12" i="22"/>
  <c r="P11" i="22"/>
  <c r="P10" i="22"/>
  <c r="P9" i="22"/>
  <c r="P8" i="22"/>
  <c r="G13" i="22"/>
  <c r="G12" i="22"/>
  <c r="G11" i="22"/>
  <c r="G10" i="22"/>
  <c r="G9" i="22"/>
  <c r="G8" i="22"/>
  <c r="O13" i="22"/>
  <c r="O12" i="22"/>
  <c r="O11" i="22"/>
  <c r="O10" i="22"/>
  <c r="O9" i="22"/>
  <c r="O8" i="22"/>
  <c r="N13" i="22"/>
  <c r="N12" i="22"/>
  <c r="N11" i="22"/>
  <c r="N10" i="22"/>
  <c r="N9" i="22"/>
  <c r="N7" i="22"/>
  <c r="M13" i="22"/>
  <c r="M12" i="22"/>
  <c r="M11" i="22"/>
  <c r="M10" i="22"/>
  <c r="M9" i="22"/>
  <c r="M7" i="22"/>
  <c r="L13" i="22"/>
  <c r="L12" i="22"/>
  <c r="L11" i="22"/>
  <c r="L10" i="22"/>
  <c r="L9" i="22"/>
  <c r="L8" i="22"/>
  <c r="E13" i="22"/>
  <c r="E12" i="22"/>
  <c r="E11" i="22"/>
  <c r="E10" i="22"/>
  <c r="E9" i="22"/>
  <c r="E7" i="22"/>
  <c r="C13" i="22"/>
  <c r="C12" i="22"/>
  <c r="C11" i="22"/>
  <c r="C10" i="22"/>
  <c r="C9" i="22"/>
  <c r="C7" i="22"/>
  <c r="B7" i="22"/>
  <c r="B13" i="22"/>
  <c r="B12" i="22"/>
  <c r="B11" i="22"/>
  <c r="B10" i="22"/>
  <c r="B8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T3" i="22"/>
  <c r="S3" i="22"/>
  <c r="R3" i="22"/>
  <c r="Q3" i="22"/>
  <c r="P3" i="22"/>
  <c r="O3" i="22"/>
  <c r="O14" i="22" s="1"/>
  <c r="N3" i="22"/>
  <c r="N14" i="22" s="1"/>
  <c r="M3" i="22"/>
  <c r="L3" i="22"/>
  <c r="K3" i="22"/>
  <c r="J3" i="22"/>
  <c r="I3" i="22"/>
  <c r="H3" i="22"/>
  <c r="G3" i="22"/>
  <c r="F3" i="22"/>
  <c r="E3" i="22"/>
  <c r="D3" i="22"/>
  <c r="C3" i="22"/>
  <c r="B3" i="22"/>
  <c r="Z272" i="1"/>
  <c r="Y272" i="1"/>
  <c r="Z271" i="1"/>
  <c r="Y271" i="1"/>
  <c r="Z270" i="1"/>
  <c r="Y270" i="1"/>
  <c r="Z269" i="1"/>
  <c r="Y269" i="1"/>
  <c r="Z268" i="1"/>
  <c r="Y268" i="1"/>
  <c r="Z267" i="1"/>
  <c r="Y267" i="1"/>
  <c r="Z266" i="1"/>
  <c r="Y266" i="1"/>
  <c r="Z265" i="1"/>
  <c r="Y265" i="1"/>
  <c r="Z264" i="1"/>
  <c r="Y264" i="1"/>
  <c r="Z263" i="1"/>
  <c r="Y263" i="1"/>
  <c r="Z262" i="1"/>
  <c r="Y262" i="1"/>
  <c r="Z261" i="1"/>
  <c r="Y261" i="1"/>
  <c r="Z260" i="1"/>
  <c r="Y260" i="1"/>
  <c r="G21" i="12"/>
  <c r="D19" i="17"/>
  <c r="H13" i="12" s="1"/>
  <c r="D18" i="17"/>
  <c r="H20" i="12" s="1"/>
  <c r="D17" i="17"/>
  <c r="H17" i="12" s="1"/>
  <c r="D14" i="17"/>
  <c r="H19" i="12" s="1"/>
  <c r="D13" i="17"/>
  <c r="H14" i="12" s="1"/>
  <c r="D5" i="17"/>
  <c r="H8" i="12" s="1"/>
  <c r="D6" i="17"/>
  <c r="H18" i="12" s="1"/>
  <c r="D1" i="17"/>
  <c r="H2" i="12" s="1"/>
  <c r="D3" i="17"/>
  <c r="T2" i="22" l="1"/>
  <c r="K2" i="22"/>
  <c r="J2" i="22"/>
  <c r="I2" i="22"/>
  <c r="H2" i="22"/>
  <c r="G2" i="22"/>
  <c r="F2" i="22"/>
  <c r="D2" i="22"/>
  <c r="H5" i="12"/>
  <c r="B2" i="22"/>
  <c r="B17" i="22"/>
  <c r="M15" i="22"/>
  <c r="G17" i="22"/>
  <c r="H37" i="25"/>
  <c r="H21" i="25"/>
  <c r="H20" i="25"/>
  <c r="H25" i="25"/>
  <c r="H19" i="25"/>
  <c r="H15" i="25"/>
  <c r="H11" i="25"/>
  <c r="H8" i="25"/>
  <c r="H16" i="25"/>
  <c r="H12" i="25"/>
  <c r="H10" i="25"/>
  <c r="H17" i="25"/>
  <c r="H13" i="25"/>
  <c r="H6" i="25"/>
  <c r="H18" i="25"/>
  <c r="H14" i="25"/>
  <c r="H7" i="25"/>
  <c r="H9" i="25"/>
  <c r="H32" i="25"/>
  <c r="H24" i="25"/>
  <c r="H23" i="25"/>
  <c r="H22" i="25"/>
  <c r="H26" i="25"/>
  <c r="H33" i="25"/>
  <c r="G31" i="25"/>
  <c r="H34" i="25"/>
  <c r="B31" i="25"/>
  <c r="H31" i="25"/>
  <c r="C30" i="25"/>
  <c r="C31" i="25"/>
  <c r="H28" i="25"/>
  <c r="B30" i="25"/>
  <c r="D30" i="25"/>
  <c r="D31" i="25"/>
  <c r="E31" i="25"/>
  <c r="E30" i="25"/>
  <c r="H30" i="25"/>
  <c r="F30" i="25"/>
  <c r="F31" i="25"/>
  <c r="G30" i="25"/>
  <c r="P24" i="22"/>
  <c r="L14" i="22"/>
  <c r="E15" i="22"/>
  <c r="O19" i="22"/>
  <c r="P15" i="22"/>
  <c r="P19" i="22"/>
  <c r="R15" i="22"/>
  <c r="P18" i="22"/>
  <c r="I14" i="22"/>
  <c r="L18" i="22"/>
  <c r="N18" i="22"/>
  <c r="P20" i="22"/>
  <c r="N20" i="22"/>
  <c r="Q25" i="22"/>
  <c r="N24" i="22"/>
  <c r="C28" i="22"/>
  <c r="K28" i="22"/>
  <c r="E14" i="22"/>
  <c r="M14" i="22"/>
  <c r="O28" i="22"/>
  <c r="H24" i="22"/>
  <c r="R25" i="22"/>
  <c r="T25" i="22"/>
  <c r="I24" i="22"/>
  <c r="F24" i="22"/>
  <c r="D24" i="22"/>
  <c r="G24" i="22"/>
  <c r="O24" i="22"/>
  <c r="M24" i="22"/>
  <c r="AA261" i="1"/>
  <c r="AA263" i="1"/>
  <c r="AA265" i="1"/>
  <c r="AA267" i="1"/>
  <c r="AA269" i="1"/>
  <c r="AA271" i="1"/>
  <c r="G14" i="22"/>
  <c r="B19" i="22"/>
  <c r="E28" i="22"/>
  <c r="U29" i="22"/>
  <c r="F27" i="22"/>
  <c r="D27" i="22"/>
  <c r="G28" i="22"/>
  <c r="M28" i="22"/>
  <c r="E24" i="22"/>
  <c r="C24" i="22"/>
  <c r="U25" i="22"/>
  <c r="B14" i="22"/>
  <c r="N28" i="22"/>
  <c r="J26" i="22"/>
  <c r="K24" i="22"/>
  <c r="N16" i="22"/>
  <c r="G16" i="22"/>
  <c r="E20" i="22"/>
  <c r="B24" i="22"/>
  <c r="B28" i="22"/>
  <c r="C25" i="22"/>
  <c r="C29" i="22"/>
  <c r="D25" i="22"/>
  <c r="D29" i="22"/>
  <c r="E25" i="22"/>
  <c r="E29" i="22"/>
  <c r="F25" i="22"/>
  <c r="F29" i="22"/>
  <c r="G25" i="22"/>
  <c r="G29" i="22"/>
  <c r="H25" i="22"/>
  <c r="H29" i="22"/>
  <c r="I25" i="22"/>
  <c r="I29" i="22"/>
  <c r="J24" i="22"/>
  <c r="J28" i="22"/>
  <c r="K25" i="22"/>
  <c r="K29" i="22"/>
  <c r="M25" i="22"/>
  <c r="M29" i="22"/>
  <c r="N25" i="22"/>
  <c r="N29" i="22"/>
  <c r="O25" i="22"/>
  <c r="O29" i="22"/>
  <c r="P25" i="22"/>
  <c r="P29" i="22"/>
  <c r="Q26" i="22"/>
  <c r="R26" i="22"/>
  <c r="T26" i="22"/>
  <c r="U26" i="22"/>
  <c r="T6" i="22"/>
  <c r="B15" i="22"/>
  <c r="B20" i="22"/>
  <c r="B25" i="22"/>
  <c r="B29" i="22"/>
  <c r="C26" i="22"/>
  <c r="D26" i="22"/>
  <c r="E26" i="22"/>
  <c r="F26" i="22"/>
  <c r="G26" i="22"/>
  <c r="H26" i="22"/>
  <c r="I26" i="22"/>
  <c r="J25" i="22"/>
  <c r="J29" i="22"/>
  <c r="K26" i="22"/>
  <c r="M26" i="22"/>
  <c r="N26" i="22"/>
  <c r="O26" i="22"/>
  <c r="P26" i="22"/>
  <c r="Q27" i="22"/>
  <c r="R27" i="22"/>
  <c r="T27" i="22"/>
  <c r="U27" i="22"/>
  <c r="B26" i="22"/>
  <c r="C27" i="22"/>
  <c r="E27" i="22"/>
  <c r="G27" i="22"/>
  <c r="H27" i="22"/>
  <c r="I27" i="22"/>
  <c r="K27" i="22"/>
  <c r="M27" i="22"/>
  <c r="N27" i="22"/>
  <c r="O27" i="22"/>
  <c r="P27" i="22"/>
  <c r="Q24" i="22"/>
  <c r="Q28" i="22"/>
  <c r="R24" i="22"/>
  <c r="R28" i="22"/>
  <c r="T24" i="22"/>
  <c r="T28" i="22"/>
  <c r="U24" i="22"/>
  <c r="U28" i="22"/>
  <c r="B27" i="22"/>
  <c r="D28" i="22"/>
  <c r="F28" i="22"/>
  <c r="H28" i="22"/>
  <c r="I28" i="22"/>
  <c r="J27" i="22"/>
  <c r="P28" i="22"/>
  <c r="Q29" i="22"/>
  <c r="R29" i="22"/>
  <c r="T29" i="22"/>
  <c r="M18" i="22"/>
  <c r="C17" i="22"/>
  <c r="U11" i="22"/>
  <c r="E19" i="22"/>
  <c r="D6" i="22"/>
  <c r="H6" i="22"/>
  <c r="E6" i="22"/>
  <c r="I6" i="22"/>
  <c r="M6" i="22"/>
  <c r="Q6" i="22"/>
  <c r="C6" i="22"/>
  <c r="G6" i="22"/>
  <c r="K6" i="22"/>
  <c r="O6" i="22"/>
  <c r="S6" i="22"/>
  <c r="B18" i="22"/>
  <c r="E16" i="22"/>
  <c r="U13" i="22"/>
  <c r="L6" i="22"/>
  <c r="P6" i="22"/>
  <c r="G15" i="22"/>
  <c r="U12" i="22"/>
  <c r="C14" i="22"/>
  <c r="C19" i="22"/>
  <c r="M19" i="22"/>
  <c r="R14" i="22"/>
  <c r="B16" i="22"/>
  <c r="J14" i="22"/>
  <c r="P17" i="22"/>
  <c r="B6" i="22"/>
  <c r="F6" i="22"/>
  <c r="J6" i="22"/>
  <c r="N6" i="22"/>
  <c r="R6" i="22"/>
  <c r="U10" i="22"/>
  <c r="S16" i="22"/>
  <c r="T15" i="22"/>
  <c r="S17" i="22"/>
  <c r="S18" i="22"/>
  <c r="S15" i="22"/>
  <c r="O17" i="22"/>
  <c r="L19" i="22"/>
  <c r="L20" i="22"/>
  <c r="J16" i="22"/>
  <c r="G18" i="22"/>
  <c r="U8" i="22"/>
  <c r="D16" i="22"/>
  <c r="D20" i="22"/>
  <c r="C15" i="22"/>
  <c r="U9" i="22"/>
  <c r="T19" i="22"/>
  <c r="T20" i="22"/>
  <c r="T18" i="22"/>
  <c r="T17" i="22"/>
  <c r="T16" i="22"/>
  <c r="T14" i="22"/>
  <c r="S20" i="22"/>
  <c r="S14" i="22"/>
  <c r="S19" i="22"/>
  <c r="R17" i="22"/>
  <c r="R16" i="22"/>
  <c r="R20" i="22"/>
  <c r="R19" i="22"/>
  <c r="R18" i="22"/>
  <c r="K14" i="22"/>
  <c r="J15" i="22"/>
  <c r="J19" i="22"/>
  <c r="J18" i="22"/>
  <c r="J20" i="22"/>
  <c r="J17" i="22"/>
  <c r="I17" i="22"/>
  <c r="I20" i="22"/>
  <c r="I19" i="22"/>
  <c r="I18" i="22"/>
  <c r="I16" i="22"/>
  <c r="I15" i="22"/>
  <c r="H16" i="22"/>
  <c r="H18" i="22"/>
  <c r="H20" i="22"/>
  <c r="H15" i="22"/>
  <c r="H14" i="22"/>
  <c r="H19" i="22"/>
  <c r="H17" i="22"/>
  <c r="F15" i="22"/>
  <c r="F16" i="22"/>
  <c r="F19" i="22"/>
  <c r="F14" i="22"/>
  <c r="F20" i="22"/>
  <c r="F18" i="22"/>
  <c r="F17" i="22"/>
  <c r="D19" i="22"/>
  <c r="D14" i="22"/>
  <c r="D17" i="22"/>
  <c r="Q16" i="22"/>
  <c r="Q19" i="22"/>
  <c r="Q18" i="22"/>
  <c r="Q17" i="22"/>
  <c r="Q15" i="22"/>
  <c r="Q20" i="22"/>
  <c r="Q14" i="22"/>
  <c r="P16" i="22"/>
  <c r="P14" i="22"/>
  <c r="G19" i="22"/>
  <c r="G20" i="22"/>
  <c r="O20" i="22"/>
  <c r="O16" i="22"/>
  <c r="O18" i="22"/>
  <c r="O15" i="22"/>
  <c r="N15" i="22"/>
  <c r="N19" i="22"/>
  <c r="N17" i="22"/>
  <c r="M17" i="22"/>
  <c r="M20" i="22"/>
  <c r="M16" i="22"/>
  <c r="L17" i="22"/>
  <c r="L16" i="22"/>
  <c r="L15" i="22"/>
  <c r="E18" i="22"/>
  <c r="E17" i="22"/>
  <c r="D18" i="22"/>
  <c r="D15" i="22"/>
  <c r="U7" i="22"/>
  <c r="C20" i="22"/>
  <c r="C18" i="22"/>
  <c r="C16" i="22"/>
  <c r="U3" i="22"/>
  <c r="R4" i="22" s="1"/>
  <c r="U5" i="22"/>
  <c r="AA260" i="1"/>
  <c r="AA262" i="1"/>
  <c r="AA264" i="1"/>
  <c r="AA266" i="1"/>
  <c r="AA268" i="1"/>
  <c r="AA270" i="1"/>
  <c r="AA272" i="1"/>
  <c r="D15" i="17"/>
  <c r="D16" i="17"/>
  <c r="H15" i="12" l="1"/>
  <c r="S2" i="22"/>
  <c r="H11" i="12"/>
  <c r="R2" i="22"/>
  <c r="P32" i="22"/>
  <c r="P30" i="22"/>
  <c r="R32" i="22"/>
  <c r="H31" i="22"/>
  <c r="T30" i="22"/>
  <c r="I32" i="22"/>
  <c r="J32" i="22"/>
  <c r="E32" i="22"/>
  <c r="E31" i="22"/>
  <c r="E30" i="22"/>
  <c r="N32" i="22"/>
  <c r="N31" i="22"/>
  <c r="N30" i="22"/>
  <c r="G31" i="22"/>
  <c r="G30" i="22"/>
  <c r="G32" i="22"/>
  <c r="I30" i="22"/>
  <c r="T32" i="22"/>
  <c r="O32" i="22"/>
  <c r="O31" i="22"/>
  <c r="O30" i="22"/>
  <c r="K31" i="22"/>
  <c r="K30" i="22"/>
  <c r="K32" i="22"/>
  <c r="B32" i="22"/>
  <c r="B30" i="22"/>
  <c r="U32" i="22"/>
  <c r="B31" i="22"/>
  <c r="U31" i="22"/>
  <c r="U30" i="22"/>
  <c r="C31" i="22"/>
  <c r="C30" i="22"/>
  <c r="C32" i="22"/>
  <c r="D31" i="22"/>
  <c r="D32" i="22"/>
  <c r="D30" i="22"/>
  <c r="J30" i="22"/>
  <c r="H32" i="22"/>
  <c r="R31" i="22"/>
  <c r="R30" i="22"/>
  <c r="J31" i="22"/>
  <c r="I31" i="22"/>
  <c r="H30" i="22"/>
  <c r="M31" i="22"/>
  <c r="M32" i="22"/>
  <c r="M30" i="22"/>
  <c r="F32" i="22"/>
  <c r="F31" i="22"/>
  <c r="F30" i="22"/>
  <c r="T31" i="22"/>
  <c r="Q31" i="22"/>
  <c r="Q30" i="22"/>
  <c r="Q32" i="22"/>
  <c r="F4" i="22"/>
  <c r="M4" i="22"/>
  <c r="B4" i="22"/>
  <c r="K4" i="22"/>
  <c r="U6" i="22"/>
  <c r="D4" i="22"/>
  <c r="T4" i="22"/>
  <c r="I4" i="22"/>
  <c r="J4" i="22"/>
  <c r="P4" i="22"/>
  <c r="G4" i="22"/>
  <c r="U19" i="22"/>
  <c r="U14" i="22"/>
  <c r="U20" i="22"/>
  <c r="U17" i="22"/>
  <c r="U18" i="22"/>
  <c r="U16" i="22"/>
  <c r="U15" i="22"/>
  <c r="E4" i="22"/>
  <c r="L4" i="22"/>
  <c r="S4" i="22"/>
  <c r="C4" i="22"/>
  <c r="Q4" i="22"/>
  <c r="N4" i="22"/>
  <c r="H4" i="22"/>
  <c r="O4" i="22"/>
  <c r="D12" i="17"/>
  <c r="H10" i="12" l="1"/>
  <c r="Q2" i="22"/>
  <c r="B20" i="17"/>
  <c r="U4" i="22"/>
  <c r="D4" i="17"/>
  <c r="D11" i="17"/>
  <c r="D7" i="17"/>
  <c r="D9" i="17"/>
  <c r="D10" i="17"/>
  <c r="D8" i="17"/>
  <c r="H4" i="12" l="1"/>
  <c r="P2" i="22"/>
  <c r="H9" i="12"/>
  <c r="O2" i="22"/>
  <c r="H12" i="12"/>
  <c r="N2" i="22"/>
  <c r="H7" i="12"/>
  <c r="M2" i="22"/>
  <c r="H16" i="12"/>
  <c r="L2" i="22"/>
  <c r="E2" i="22"/>
  <c r="H6" i="12"/>
  <c r="D2" i="17"/>
  <c r="H3" i="12" s="1"/>
  <c r="C20" i="17"/>
  <c r="D20" i="17" s="1"/>
  <c r="U2" i="22" s="1"/>
  <c r="C2" i="22" l="1"/>
</calcChain>
</file>

<file path=xl/sharedStrings.xml><?xml version="1.0" encoding="utf-8"?>
<sst xmlns="http://schemas.openxmlformats.org/spreadsheetml/2006/main" count="14321" uniqueCount="958">
  <si>
    <t>Manuf</t>
  </si>
  <si>
    <t>Ships to US</t>
  </si>
  <si>
    <t>Ships to Canada</t>
  </si>
  <si>
    <t>Model</t>
  </si>
  <si>
    <t>Shifters</t>
  </si>
  <si>
    <t>Front der</t>
  </si>
  <si>
    <t>Rear der</t>
  </si>
  <si>
    <t>Brakes</t>
  </si>
  <si>
    <t>Liv/Giant</t>
  </si>
  <si>
    <t>Liv</t>
  </si>
  <si>
    <t>Year</t>
  </si>
  <si>
    <t>Fitness</t>
  </si>
  <si>
    <t>Thrive 1</t>
  </si>
  <si>
    <t>Thrive 2</t>
  </si>
  <si>
    <t>Shimano Sora</t>
  </si>
  <si>
    <t>Shimano 105</t>
  </si>
  <si>
    <t>Crankset</t>
  </si>
  <si>
    <t>FSA Omega</t>
  </si>
  <si>
    <t>BB</t>
  </si>
  <si>
    <t>Threaded</t>
  </si>
  <si>
    <t>Tektro HD-R210</t>
  </si>
  <si>
    <t>Brake type</t>
  </si>
  <si>
    <t>Tektro HD-R280</t>
  </si>
  <si>
    <t>Praxis Alba</t>
  </si>
  <si>
    <t>Frame</t>
  </si>
  <si>
    <t>Fork</t>
  </si>
  <si>
    <t>Alu</t>
  </si>
  <si>
    <t>Composite alloy</t>
  </si>
  <si>
    <t>Alight 2 DD Disc</t>
  </si>
  <si>
    <t>Alight 3 DD Disc</t>
  </si>
  <si>
    <t>Alight 2 DD City Disc</t>
  </si>
  <si>
    <t>City</t>
  </si>
  <si>
    <t>-</t>
  </si>
  <si>
    <t>Fr</t>
  </si>
  <si>
    <t>Rear</t>
  </si>
  <si>
    <t>Steel</t>
  </si>
  <si>
    <t>Shimano Tourney</t>
  </si>
  <si>
    <t>Cartridge</t>
  </si>
  <si>
    <t>Shimano Altus</t>
  </si>
  <si>
    <t>Tektro 172 Disk</t>
  </si>
  <si>
    <t>Disc</t>
  </si>
  <si>
    <t>Flourish FS 1</t>
  </si>
  <si>
    <t>Shimano EF500</t>
  </si>
  <si>
    <t>Steel alloy</t>
  </si>
  <si>
    <t>Front sus</t>
  </si>
  <si>
    <t>Yes</t>
  </si>
  <si>
    <t>Direct pull</t>
  </si>
  <si>
    <t>Flourish 4</t>
  </si>
  <si>
    <t>No</t>
  </si>
  <si>
    <t>None</t>
  </si>
  <si>
    <t>Sealed cartridge</t>
  </si>
  <si>
    <t>Alight 3</t>
  </si>
  <si>
    <t>Linear-pull</t>
  </si>
  <si>
    <t>Tektro MD-U310</t>
  </si>
  <si>
    <t>Prowheel TY-CM99</t>
  </si>
  <si>
    <t>Giant</t>
  </si>
  <si>
    <t>Cypress DX</t>
  </si>
  <si>
    <t>Cypress</t>
  </si>
  <si>
    <t>Comfort</t>
  </si>
  <si>
    <t>microSHIFT</t>
  </si>
  <si>
    <t>Mechanical disc</t>
  </si>
  <si>
    <t>Hydraulic disc</t>
  </si>
  <si>
    <t>Pro-442P</t>
  </si>
  <si>
    <t>Escape 1 Disc</t>
  </si>
  <si>
    <t>Escape 3 Disc</t>
  </si>
  <si>
    <t>Escape 2 Disc</t>
  </si>
  <si>
    <t>Escape 3</t>
  </si>
  <si>
    <t>Escape City Disc 3</t>
  </si>
  <si>
    <t>Fastroad SL 2</t>
  </si>
  <si>
    <t>Fastroad SL 3</t>
  </si>
  <si>
    <t>Bad Boy 1</t>
  </si>
  <si>
    <t>Quick 1</t>
  </si>
  <si>
    <t>Quick Women's 1</t>
  </si>
  <si>
    <t xml:space="preserve">Althea 1 </t>
  </si>
  <si>
    <t xml:space="preserve">Quick CX 1 </t>
  </si>
  <si>
    <t>Urban</t>
  </si>
  <si>
    <t>Quick CX Women's 1</t>
  </si>
  <si>
    <t>Quick 2</t>
  </si>
  <si>
    <t>Quick Women's 2</t>
  </si>
  <si>
    <t>Treadwell EQ</t>
  </si>
  <si>
    <t>Treadwell EQ Remixte</t>
  </si>
  <si>
    <t>Quick CX 2</t>
  </si>
  <si>
    <t>Quick CX Women's 2</t>
  </si>
  <si>
    <t>Althea 2</t>
  </si>
  <si>
    <t>Quick Women's 3</t>
  </si>
  <si>
    <t>Quick Women's 3 Remixte</t>
  </si>
  <si>
    <t>Treadwell 2 Remixte</t>
  </si>
  <si>
    <t>Althea 3</t>
  </si>
  <si>
    <t>Quick 4</t>
  </si>
  <si>
    <t>Quick Women's 4</t>
  </si>
  <si>
    <t>Quick CX 3</t>
  </si>
  <si>
    <t>Quick CX Women's 3</t>
  </si>
  <si>
    <t>Adventure 1</t>
  </si>
  <si>
    <t>Adventure Women's 1</t>
  </si>
  <si>
    <t>Treadwell 3</t>
  </si>
  <si>
    <t>Treadwell 3 Remixte</t>
  </si>
  <si>
    <t>Quick 5</t>
  </si>
  <si>
    <t>Quick Women's 5 Remixte</t>
  </si>
  <si>
    <t>Quick Women's 5</t>
  </si>
  <si>
    <t>Adventure 2</t>
  </si>
  <si>
    <t>Adventure Women's 2</t>
  </si>
  <si>
    <t>Quick CX 4</t>
  </si>
  <si>
    <t>Quick CX Women's 4</t>
  </si>
  <si>
    <t>Althea 4</t>
  </si>
  <si>
    <t>Quick 6</t>
  </si>
  <si>
    <t>Bad Boy 2</t>
  </si>
  <si>
    <t>Bad Boy 3</t>
  </si>
  <si>
    <t>Composite</t>
  </si>
  <si>
    <t>Shimano Acera</t>
  </si>
  <si>
    <t>Shimano Alivio</t>
  </si>
  <si>
    <t>R1</t>
  </si>
  <si>
    <t>R2</t>
  </si>
  <si>
    <t>Tektro</t>
  </si>
  <si>
    <t>Fr 1</t>
  </si>
  <si>
    <t>Fr 2</t>
  </si>
  <si>
    <t>Fr 3</t>
  </si>
  <si>
    <t>Fastroad Advanced 1</t>
  </si>
  <si>
    <t>Shimano RS700</t>
  </si>
  <si>
    <t>W</t>
  </si>
  <si>
    <t>M</t>
  </si>
  <si>
    <t>Shimano RS510</t>
  </si>
  <si>
    <t>TRP TKD-84</t>
  </si>
  <si>
    <t>Shimano Claris</t>
  </si>
  <si>
    <t>ProWheel Ounce 521C</t>
  </si>
  <si>
    <t>Manuf cat</t>
  </si>
  <si>
    <t>List (USD)</t>
  </si>
  <si>
    <t>Stock tire</t>
  </si>
  <si>
    <t>Aim</t>
  </si>
  <si>
    <t>Internal gearing</t>
  </si>
  <si>
    <t>Gates S150</t>
  </si>
  <si>
    <t>Internal</t>
  </si>
  <si>
    <t>Shimano MT400</t>
  </si>
  <si>
    <t>650b</t>
  </si>
  <si>
    <t>Shimano MT210</t>
  </si>
  <si>
    <t>Shimano MT200</t>
  </si>
  <si>
    <t>Prowheel</t>
  </si>
  <si>
    <t>Shimano SLX</t>
  </si>
  <si>
    <t>Carbon</t>
  </si>
  <si>
    <t>FSA Omega ME</t>
  </si>
  <si>
    <t>FSA V-Drive MegaExo</t>
  </si>
  <si>
    <t>Shimano Deore XT</t>
  </si>
  <si>
    <t>Shimano MT201</t>
  </si>
  <si>
    <t>SRAM SX Eagle</t>
  </si>
  <si>
    <t>SRAM SX Eagle Power Spline</t>
  </si>
  <si>
    <t>FSA Tempo</t>
  </si>
  <si>
    <t>Sorrento</t>
  </si>
  <si>
    <t>Forza Disc</t>
  </si>
  <si>
    <t>La Forma</t>
  </si>
  <si>
    <t>Microshift</t>
  </si>
  <si>
    <t>Steel/alu</t>
  </si>
  <si>
    <t xml:space="preserve">Tektro RX-1 </t>
  </si>
  <si>
    <t>Avid BB5</t>
  </si>
  <si>
    <t>Carbon/alu</t>
  </si>
  <si>
    <t>Tektro HD-T725-HDR280</t>
  </si>
  <si>
    <t>Quick 3 (config A)</t>
  </si>
  <si>
    <t>Quick 3 (config B)</t>
  </si>
  <si>
    <t>Alu alloy</t>
  </si>
  <si>
    <t xml:space="preserve">Treadwell 2 </t>
  </si>
  <si>
    <t>microSHIFT Advent</t>
  </si>
  <si>
    <t>A</t>
  </si>
  <si>
    <t>Cannondale</t>
  </si>
  <si>
    <t>Shimano Tourney TX</t>
  </si>
  <si>
    <t>Diamondback</t>
  </si>
  <si>
    <t>Specialized</t>
  </si>
  <si>
    <t>Tommaso</t>
  </si>
  <si>
    <t>Trek</t>
  </si>
  <si>
    <t>BMC</t>
  </si>
  <si>
    <t>Ribble</t>
  </si>
  <si>
    <t>Kona</t>
  </si>
  <si>
    <t>Felt</t>
  </si>
  <si>
    <t>Canyon</t>
  </si>
  <si>
    <t>Jamis</t>
  </si>
  <si>
    <t>Giordano</t>
  </si>
  <si>
    <t>Surly</t>
  </si>
  <si>
    <t>Fuji</t>
  </si>
  <si>
    <t>Marin</t>
  </si>
  <si>
    <t>Raleigh</t>
  </si>
  <si>
    <t>Bianchi</t>
  </si>
  <si>
    <t>Specd models</t>
  </si>
  <si>
    <t>Verza Speed 20</t>
  </si>
  <si>
    <t>Verza Speed 40</t>
  </si>
  <si>
    <t>Verza Speed 40 Mid-Step</t>
  </si>
  <si>
    <t>Verza Speed 50</t>
  </si>
  <si>
    <t>Verza Speed 50 Mid-Step</t>
  </si>
  <si>
    <t>Shimano Tiagra 4700</t>
  </si>
  <si>
    <t>FSA Gossamer MegaExo</t>
  </si>
  <si>
    <t>C</t>
  </si>
  <si>
    <t>D</t>
  </si>
  <si>
    <t>B</t>
  </si>
  <si>
    <t>Tektro TR22</t>
  </si>
  <si>
    <t>Shimano Altus M370</t>
  </si>
  <si>
    <t>Shimano HG200</t>
  </si>
  <si>
    <t>BB type</t>
  </si>
  <si>
    <t>SR Suntour XCT SQS</t>
  </si>
  <si>
    <t>SR Suntour XCT</t>
  </si>
  <si>
    <t>FSA MegaExo</t>
  </si>
  <si>
    <t>Hi-Ten steel</t>
  </si>
  <si>
    <t>SR Suntour XCC</t>
  </si>
  <si>
    <t>Tektro 918AL</t>
  </si>
  <si>
    <t>Shimano</t>
  </si>
  <si>
    <t>Praxis</t>
  </si>
  <si>
    <t>Shimano SM-BB52</t>
  </si>
  <si>
    <t>Ogre</t>
  </si>
  <si>
    <t>Shimano Deore M6000</t>
  </si>
  <si>
    <t>SRAM Powerspline</t>
  </si>
  <si>
    <t>SRAM NX 32T</t>
  </si>
  <si>
    <t>Tektro HD-M275</t>
  </si>
  <si>
    <t>2.5"</t>
  </si>
  <si>
    <t>29" wheel</t>
  </si>
  <si>
    <t>Alpenchallenge 01 ONE</t>
  </si>
  <si>
    <t>Alpenchallenge 01 TWO</t>
  </si>
  <si>
    <t>Alpenchallenge 01 THREE</t>
  </si>
  <si>
    <t>Lifestyle</t>
  </si>
  <si>
    <t>Eccentric</t>
  </si>
  <si>
    <t>Shimano GRX RX810</t>
  </si>
  <si>
    <t>SRAM APEX1</t>
  </si>
  <si>
    <t>Note</t>
  </si>
  <si>
    <t>Stock tubeless</t>
  </si>
  <si>
    <t>Wheel note</t>
  </si>
  <si>
    <t>SortID</t>
  </si>
  <si>
    <t>L001</t>
  </si>
  <si>
    <t>L002</t>
  </si>
  <si>
    <t>L003</t>
  </si>
  <si>
    <t>L004</t>
  </si>
  <si>
    <t>L005</t>
  </si>
  <si>
    <t>L006</t>
  </si>
  <si>
    <t>L007</t>
  </si>
  <si>
    <t>L009</t>
  </si>
  <si>
    <t>L010</t>
  </si>
  <si>
    <t>L011</t>
  </si>
  <si>
    <t>L012</t>
  </si>
  <si>
    <t>L013</t>
  </si>
  <si>
    <t>L014</t>
  </si>
  <si>
    <t>L015</t>
  </si>
  <si>
    <t>L016</t>
  </si>
  <si>
    <t>G001</t>
  </si>
  <si>
    <t>G002</t>
  </si>
  <si>
    <t>G003</t>
  </si>
  <si>
    <t>G004</t>
  </si>
  <si>
    <t>G006</t>
  </si>
  <si>
    <t>G007</t>
  </si>
  <si>
    <t>G008</t>
  </si>
  <si>
    <t>G009</t>
  </si>
  <si>
    <t>G010</t>
  </si>
  <si>
    <t>G011</t>
  </si>
  <si>
    <t>G012</t>
  </si>
  <si>
    <t>G013</t>
  </si>
  <si>
    <t>G014</t>
  </si>
  <si>
    <t>G015</t>
  </si>
  <si>
    <t>G016</t>
  </si>
  <si>
    <t>G017</t>
  </si>
  <si>
    <t>G018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</si>
  <si>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</si>
  <si>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</si>
  <si>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</si>
  <si>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</si>
  <si>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</si>
  <si>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</si>
  <si>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</si>
  <si>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</si>
  <si>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</si>
  <si>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</si>
  <si>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</si>
  <si>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</si>
  <si>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</si>
  <si>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</si>
  <si>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</si>
  <si>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</si>
  <si>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</si>
  <si>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</si>
  <si>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</si>
  <si>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</si>
  <si>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</si>
  <si>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</si>
  <si>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</si>
  <si>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</si>
  <si>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</si>
  <si>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</si>
  <si>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</si>
  <si>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</si>
  <si>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</si>
  <si>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</si>
  <si>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</si>
  <si>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</si>
  <si>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</si>
  <si>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</si>
  <si>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</si>
  <si>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</si>
  <si>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</si>
  <si>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</si>
  <si>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</si>
  <si>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</si>
  <si>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</si>
  <si>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</si>
  <si>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</si>
  <si>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</si>
  <si>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</si>
  <si>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</si>
  <si>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</si>
  <si>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</si>
  <si>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</si>
  <si>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</si>
  <si>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</si>
  <si>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S001</t>
  </si>
  <si>
    <t>T001</t>
  </si>
  <si>
    <t>T002</t>
  </si>
  <si>
    <t>T003</t>
  </si>
  <si>
    <t>F001</t>
  </si>
  <si>
    <t>F002</t>
  </si>
  <si>
    <t>F003</t>
  </si>
  <si>
    <t>F004</t>
  </si>
  <si>
    <t>F005</t>
  </si>
  <si>
    <t>B001</t>
  </si>
  <si>
    <t>B002</t>
  </si>
  <si>
    <t>B003</t>
  </si>
  <si>
    <t>ID lead</t>
  </si>
  <si>
    <t>S</t>
  </si>
  <si>
    <t>T</t>
  </si>
  <si>
    <t>R</t>
  </si>
  <si>
    <t>K</t>
  </si>
  <si>
    <t>F</t>
  </si>
  <si>
    <t>J</t>
  </si>
  <si>
    <t>G</t>
  </si>
  <si>
    <t>I</t>
  </si>
  <si>
    <t>N</t>
  </si>
  <si>
    <t>U</t>
  </si>
  <si>
    <t>H</t>
  </si>
  <si>
    <t>Fairfax 3</t>
  </si>
  <si>
    <t>microSHIFT R9</t>
  </si>
  <si>
    <t>Marin 3D forged alloy</t>
  </si>
  <si>
    <t>Tektro R290</t>
  </si>
  <si>
    <t>Fairfax 2</t>
  </si>
  <si>
    <t>microSHIFT TS39</t>
  </si>
  <si>
    <t>Shimano M191</t>
  </si>
  <si>
    <t>Tektro M275</t>
  </si>
  <si>
    <t>Fairfax 1</t>
  </si>
  <si>
    <t>Shimano EF41</t>
  </si>
  <si>
    <t>Power CX7</t>
  </si>
  <si>
    <t>Terra Linda 3</t>
  </si>
  <si>
    <t>Terra Linda 2</t>
  </si>
  <si>
    <t>Terra Linda 1</t>
  </si>
  <si>
    <t>Presidio 3</t>
  </si>
  <si>
    <t>Commuter</t>
  </si>
  <si>
    <t>microSHIFT SL</t>
  </si>
  <si>
    <t>Shimano U300</t>
  </si>
  <si>
    <t>Presidio 2</t>
  </si>
  <si>
    <t>Shimano Nexus Twist</t>
  </si>
  <si>
    <t>Presidio 1</t>
  </si>
  <si>
    <t>Muirwoods RC</t>
  </si>
  <si>
    <t>Shimano BR-M201</t>
  </si>
  <si>
    <t>Muirwoods</t>
  </si>
  <si>
    <t>SR Suntour XCR6</t>
  </si>
  <si>
    <t>Larkspur 2</t>
  </si>
  <si>
    <t>Shimano Deore</t>
  </si>
  <si>
    <t>Sealed outboard bearings</t>
  </si>
  <si>
    <t>2.35"</t>
  </si>
  <si>
    <t>27.5"</t>
  </si>
  <si>
    <t>HGR</t>
  </si>
  <si>
    <t>LGR</t>
  </si>
  <si>
    <t>Larkspur 1</t>
  </si>
  <si>
    <t>microSHIFT Advent X</t>
  </si>
  <si>
    <t>SRAM NX</t>
  </si>
  <si>
    <t>San Rafael DS2</t>
  </si>
  <si>
    <t>San Rafael DS1</t>
  </si>
  <si>
    <t>San Anselmo DS2</t>
  </si>
  <si>
    <t>San Anselmo DS1</t>
  </si>
  <si>
    <t>Kentfield 2</t>
  </si>
  <si>
    <t>Kentfield 2 ST</t>
  </si>
  <si>
    <t>Kentfield 1</t>
  </si>
  <si>
    <t>Kentfield 1 ST</t>
  </si>
  <si>
    <t>Stinson 2</t>
  </si>
  <si>
    <t>Stinson 1</t>
  </si>
  <si>
    <t>Stinson 2 ST</t>
  </si>
  <si>
    <t>Stinson 1 ST</t>
  </si>
  <si>
    <t>Dual sport</t>
  </si>
  <si>
    <t xml:space="preserve">microSHIFT Advent 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</si>
  <si>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</si>
  <si>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</si>
  <si>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</si>
  <si>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</si>
  <si>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</si>
  <si>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</si>
  <si>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</si>
  <si>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</si>
  <si>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</si>
  <si>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</si>
  <si>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</si>
  <si>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</si>
  <si>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</si>
  <si>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</si>
  <si>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</si>
  <si>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</si>
  <si>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</si>
  <si>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</si>
  <si>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</si>
  <si>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</si>
  <si>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</si>
  <si>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</si>
  <si>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</si>
  <si>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</si>
  <si>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</si>
  <si>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Pick up in store</t>
  </si>
  <si>
    <t>L</t>
  </si>
  <si>
    <t>Haanjo 1</t>
  </si>
  <si>
    <t>Shimano Acera M3000</t>
  </si>
  <si>
    <t>Tektro Aries</t>
  </si>
  <si>
    <t>Sirrus 6.0</t>
  </si>
  <si>
    <t>Sirrus X 5.0</t>
  </si>
  <si>
    <t>Sirrus X 3.0</t>
  </si>
  <si>
    <t>Sirrus 1.0</t>
  </si>
  <si>
    <t>Roll Elite - Low-Entry</t>
  </si>
  <si>
    <t>Roll Elite</t>
  </si>
  <si>
    <t>Crossroads 3.0 Step-Through</t>
  </si>
  <si>
    <t>Crossroads 3.0</t>
  </si>
  <si>
    <t>Roll Sport - Low-Entry</t>
  </si>
  <si>
    <t>Roll Sport</t>
  </si>
  <si>
    <t>Crossroads 2.0</t>
  </si>
  <si>
    <t>Crossroads 2.0 Step-Through</t>
  </si>
  <si>
    <t>Roll - Low-Entry</t>
  </si>
  <si>
    <t>Roll</t>
  </si>
  <si>
    <t>Crossroads 1.0</t>
  </si>
  <si>
    <t>Crossroads 1.0 Step-Through</t>
  </si>
  <si>
    <t>Sirrus 4.0</t>
  </si>
  <si>
    <t>Sirrus X 4.0</t>
  </si>
  <si>
    <t xml:space="preserve">Sirrus 3.0 </t>
  </si>
  <si>
    <t>Sirrus 3.0 Step-Through</t>
  </si>
  <si>
    <t>Sirrus 2.0</t>
  </si>
  <si>
    <t>Sirrus 2.0 Step-Through</t>
  </si>
  <si>
    <t>Sirrus X 2.0</t>
  </si>
  <si>
    <t>Praxis Alba M30 X</t>
  </si>
  <si>
    <t>Also available in 32 tire?</t>
  </si>
  <si>
    <t>BSA</t>
  </si>
  <si>
    <t>Advertised</t>
  </si>
  <si>
    <t>650C</t>
  </si>
  <si>
    <t>Hybrid Trail AL</t>
  </si>
  <si>
    <t>SRAM GXP Team</t>
  </si>
  <si>
    <t>Shimano BL-M5201/UR300</t>
  </si>
  <si>
    <t xml:space="preserve">Hybrid AL Green Leisure </t>
  </si>
  <si>
    <t>Hybrid AL Green Commuter</t>
  </si>
  <si>
    <t>Hybrid AL Green Commuter Fully Loaded</t>
  </si>
  <si>
    <t>Hybrid AL Green Leisure Fully Loaded</t>
  </si>
  <si>
    <t>Shimano UN26</t>
  </si>
  <si>
    <t>SRAM Centreline</t>
  </si>
  <si>
    <t>Shimano Tourney RT-10 Centrelock</t>
  </si>
  <si>
    <t>Shimano RT10 CL</t>
  </si>
  <si>
    <t>Tektro Centrelock</t>
  </si>
  <si>
    <t>D001</t>
  </si>
  <si>
    <t>R001</t>
  </si>
  <si>
    <t>R002</t>
  </si>
  <si>
    <t>R003</t>
  </si>
  <si>
    <t>R004</t>
  </si>
  <si>
    <t>R005</t>
  </si>
  <si>
    <t>Marketing</t>
  </si>
  <si>
    <t>Shimano Tourney FD-TY710</t>
  </si>
  <si>
    <t>Shimano Altus M310</t>
  </si>
  <si>
    <t>Promax F1</t>
  </si>
  <si>
    <t>Shimano Tourney TY501</t>
  </si>
  <si>
    <t>Tektro SPD-21</t>
  </si>
  <si>
    <t>Shimano BR-MT200</t>
  </si>
  <si>
    <t>Cr-mo and alu</t>
  </si>
  <si>
    <t>2.3"</t>
  </si>
  <si>
    <t>Specialised</t>
  </si>
  <si>
    <t>FX 1</t>
  </si>
  <si>
    <t>FX 1 Stagger</t>
  </si>
  <si>
    <t>Verve 1 Disc</t>
  </si>
  <si>
    <t>Verve 1 Disc Lowstep</t>
  </si>
  <si>
    <t>Loft 7D Step-Thru</t>
  </si>
  <si>
    <t>Loft 7D Step-Over</t>
  </si>
  <si>
    <t>Dual Sport 1</t>
  </si>
  <si>
    <t xml:space="preserve">Dual Sport 1 Women's </t>
  </si>
  <si>
    <t>FX 1 Disc</t>
  </si>
  <si>
    <t>FX 1 Stagger Disc</t>
  </si>
  <si>
    <t>Lofi 7i Step-Over</t>
  </si>
  <si>
    <t>FX 2 Disc</t>
  </si>
  <si>
    <t xml:space="preserve">FX 2 Disc Women's </t>
  </si>
  <si>
    <t>FX 2 Disc Women's Stagger</t>
  </si>
  <si>
    <t>Verve 2 Disc</t>
  </si>
  <si>
    <t>Verve 2 Disc Lowstep</t>
  </si>
  <si>
    <t>Dual Sport 2</t>
  </si>
  <si>
    <t xml:space="preserve">Dual Sport 2 Women's </t>
  </si>
  <si>
    <t>Verve 3 Disc Lowstep</t>
  </si>
  <si>
    <t>Verve 3 Disc</t>
  </si>
  <si>
    <t>FX 3 Disc</t>
  </si>
  <si>
    <t>FX 3 Disc Women's Stagger</t>
  </si>
  <si>
    <t xml:space="preserve">FX 3 Disc Women's </t>
  </si>
  <si>
    <t>Dual Sport 3 Women's</t>
  </si>
  <si>
    <t>Dual Sport 3</t>
  </si>
  <si>
    <t xml:space="preserve">FX 4 Disc </t>
  </si>
  <si>
    <t>Dual Sport 4</t>
  </si>
  <si>
    <t xml:space="preserve">FX Sport 4 Women's </t>
  </si>
  <si>
    <t>FX Sport 4</t>
  </si>
  <si>
    <t>FX Sport Carbon 4</t>
  </si>
  <si>
    <t>FX Sport 5</t>
  </si>
  <si>
    <t>FX Sport 6</t>
  </si>
  <si>
    <t>Hybrid</t>
  </si>
  <si>
    <t>Shimano Altus EF500</t>
  </si>
  <si>
    <t>Shimano Tourney TY510</t>
  </si>
  <si>
    <t>VP BC73</t>
  </si>
  <si>
    <t>Recreation</t>
  </si>
  <si>
    <t>Tektro MD-M280</t>
  </si>
  <si>
    <t>Shimano Altus M310 or M315</t>
  </si>
  <si>
    <t>Shimano Acera M360</t>
  </si>
  <si>
    <t>Shimano Altus M315</t>
  </si>
  <si>
    <t>Shimano Acera T3000</t>
  </si>
  <si>
    <t>ProWheel</t>
  </si>
  <si>
    <t>Shimano Deore M5100</t>
  </si>
  <si>
    <t>Shimano BB71</t>
  </si>
  <si>
    <t>Press-fit</t>
  </si>
  <si>
    <t>Shimano R460</t>
  </si>
  <si>
    <t>Shimano GRX RX600</t>
  </si>
  <si>
    <t>Shimano 105 R7000</t>
  </si>
  <si>
    <t>Tektro HD-R310</t>
  </si>
  <si>
    <t>Buy direct in US</t>
  </si>
  <si>
    <t>Buy direct in Canada</t>
  </si>
  <si>
    <t>Yes?</t>
  </si>
  <si>
    <t>No?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</si>
  <si>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</si>
  <si>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</si>
  <si>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</si>
  <si>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</si>
  <si>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</si>
  <si>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</si>
  <si>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</si>
  <si>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</si>
  <si>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</si>
  <si>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</si>
  <si>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</si>
  <si>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</si>
  <si>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</si>
  <si>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</si>
  <si>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</si>
  <si>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</si>
  <si>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</si>
  <si>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</si>
  <si>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</si>
  <si>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</si>
  <si>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</si>
  <si>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</si>
  <si>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X001</t>
  </si>
  <si>
    <t>X002</t>
  </si>
  <si>
    <t>X003</t>
  </si>
  <si>
    <t>X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</si>
  <si>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</si>
  <si>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</si>
  <si>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</si>
  <si>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</si>
  <si>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</si>
  <si>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</si>
  <si>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</si>
  <si>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</si>
  <si>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</si>
  <si>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</si>
  <si>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</si>
  <si>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</si>
  <si>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T016</t>
  </si>
  <si>
    <t>T017</t>
  </si>
  <si>
    <t>T018</t>
  </si>
  <si>
    <t>T019</t>
  </si>
  <si>
    <t>T020</t>
  </si>
  <si>
    <t>T021</t>
  </si>
  <si>
    <t>T022</t>
  </si>
  <si>
    <t>T023</t>
  </si>
  <si>
    <t>T024</t>
  </si>
  <si>
    <t>T025</t>
  </si>
  <si>
    <t>T026</t>
  </si>
  <si>
    <t>T027</t>
  </si>
  <si>
    <t>T028</t>
  </si>
  <si>
    <t>T029</t>
  </si>
  <si>
    <t>T030</t>
  </si>
  <si>
    <t>T031</t>
  </si>
  <si>
    <t>T032</t>
  </si>
  <si>
    <t>T033</t>
  </si>
  <si>
    <t>Trail XR</t>
  </si>
  <si>
    <t>Trail XR Step-Over</t>
  </si>
  <si>
    <t>Explorer A1</t>
  </si>
  <si>
    <t>Explorer A1 Step-Thru</t>
  </si>
  <si>
    <t>Explorer A2</t>
  </si>
  <si>
    <t>Explorer A2 Step-Thru</t>
  </si>
  <si>
    <t>Allegro A1</t>
  </si>
  <si>
    <t>Allegro A2</t>
  </si>
  <si>
    <t xml:space="preserve">Allegro A2 (Women's) </t>
  </si>
  <si>
    <t>Allegro A1 (Women's)</t>
  </si>
  <si>
    <t>Allegro A3</t>
  </si>
  <si>
    <t>Allegro A3 Step-Over</t>
  </si>
  <si>
    <t>Hudson Disc</t>
  </si>
  <si>
    <t>Hudson Disc Step-Thru</t>
  </si>
  <si>
    <t>Hudson</t>
  </si>
  <si>
    <t>Hudson Step-Thru</t>
  </si>
  <si>
    <t>Citizen 3</t>
  </si>
  <si>
    <t>Citizen 3 Step-Thru</t>
  </si>
  <si>
    <t>Citizen 2</t>
  </si>
  <si>
    <t>Citizen 2 Step-Thru</t>
  </si>
  <si>
    <t>Citizen 1</t>
  </si>
  <si>
    <t>Citizen 1 Step-Thru</t>
  </si>
  <si>
    <t>Citizen</t>
  </si>
  <si>
    <t>Citizen Step-Thru</t>
  </si>
  <si>
    <t>Off-road</t>
  </si>
  <si>
    <t>Sequel S2</t>
  </si>
  <si>
    <t>Sequel S3</t>
  </si>
  <si>
    <t>Coda S1</t>
  </si>
  <si>
    <t>Coda S1 Femme</t>
  </si>
  <si>
    <t>Coda S2</t>
  </si>
  <si>
    <t>Coda S2 Femme</t>
  </si>
  <si>
    <t>Coda S3</t>
  </si>
  <si>
    <t>Coda S3 Step-Over</t>
  </si>
  <si>
    <t>DXT A1</t>
  </si>
  <si>
    <t>DXT A1 Step-Over</t>
  </si>
  <si>
    <t>DXT A2</t>
  </si>
  <si>
    <t>DXT A2 Step-Over</t>
  </si>
  <si>
    <t>DXT A3</t>
  </si>
  <si>
    <t>DXT A3 Step-Over</t>
  </si>
  <si>
    <t>Bolt type axle</t>
  </si>
  <si>
    <t>1.95"</t>
  </si>
  <si>
    <t>26"</t>
  </si>
  <si>
    <t>Shimano TY301</t>
  </si>
  <si>
    <t>2.1"</t>
  </si>
  <si>
    <t>FSA</t>
  </si>
  <si>
    <t>Shimano FC-MT210</t>
  </si>
  <si>
    <t>Shimano Altus FD-M370</t>
  </si>
  <si>
    <t>Tektro HD-M280/281</t>
  </si>
  <si>
    <t>VP</t>
  </si>
  <si>
    <t>Promax TX-121</t>
  </si>
  <si>
    <t>Sunrace DLM903 R9</t>
  </si>
  <si>
    <t>Shimano Deore M591</t>
  </si>
  <si>
    <t>SR Suntour XCC-T208</t>
  </si>
  <si>
    <t>Cr-mo</t>
  </si>
  <si>
    <t>FSA Vero Pro</t>
  </si>
  <si>
    <t>Carbon composite</t>
  </si>
  <si>
    <t>Tektro 855AL</t>
  </si>
  <si>
    <t>Shimano Tourney TY300</t>
  </si>
  <si>
    <t>Tektro HD-M275/276</t>
  </si>
  <si>
    <t>Tektro HD-276</t>
  </si>
  <si>
    <t>Shimano Altus FD-M310</t>
  </si>
  <si>
    <t>J001</t>
  </si>
  <si>
    <t>J002</t>
  </si>
  <si>
    <t>J003</t>
  </si>
  <si>
    <t>J004</t>
  </si>
  <si>
    <t>J005</t>
  </si>
  <si>
    <t>J006</t>
  </si>
  <si>
    <t>J007</t>
  </si>
  <si>
    <t>J008</t>
  </si>
  <si>
    <t>J009</t>
  </si>
  <si>
    <t>J010</t>
  </si>
  <si>
    <t>J011</t>
  </si>
  <si>
    <t>J012</t>
  </si>
  <si>
    <t>J013</t>
  </si>
  <si>
    <t>J014</t>
  </si>
  <si>
    <t>J015</t>
  </si>
  <si>
    <t>J016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</si>
  <si>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</si>
  <si>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</si>
  <si>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</si>
  <si>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</si>
  <si>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</si>
  <si>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</si>
  <si>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</si>
  <si>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</si>
  <si>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</si>
  <si>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</si>
  <si>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</si>
  <si>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</si>
  <si>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</si>
  <si>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</si>
  <si>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</si>
  <si>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</si>
  <si>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</si>
  <si>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</si>
  <si>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</si>
  <si>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</si>
  <si>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J037</t>
  </si>
  <si>
    <t>J038</t>
  </si>
  <si>
    <t>Cadent 3</t>
  </si>
  <si>
    <t>Cadent 2</t>
  </si>
  <si>
    <t>Cadent 1</t>
  </si>
  <si>
    <t>Cadent 1 ST</t>
  </si>
  <si>
    <t>Shimano M371 Altus</t>
  </si>
  <si>
    <t>Tektro T275</t>
  </si>
  <si>
    <t>Suntour XCC-T208</t>
  </si>
  <si>
    <t>Tektro 837</t>
  </si>
  <si>
    <t>V-brake</t>
  </si>
  <si>
    <t>Route 3</t>
  </si>
  <si>
    <t>Route 2</t>
  </si>
  <si>
    <t>Route 2 ST</t>
  </si>
  <si>
    <t>Route 1</t>
  </si>
  <si>
    <t>Route 1 ST</t>
  </si>
  <si>
    <t>Route 2 (2020?)</t>
  </si>
  <si>
    <t>Shimano T3010</t>
  </si>
  <si>
    <t>Shimano Alivio M4000</t>
  </si>
  <si>
    <t>Tektro MD-T275</t>
  </si>
  <si>
    <t>Venture 2</t>
  </si>
  <si>
    <t>Venture 2 Step Thru</t>
  </si>
  <si>
    <t>Detour 3</t>
  </si>
  <si>
    <t>Detour 3 ST</t>
  </si>
  <si>
    <t xml:space="preserve">Detour 2 </t>
  </si>
  <si>
    <t xml:space="preserve">Detour 2 ST </t>
  </si>
  <si>
    <t>Detour 1</t>
  </si>
  <si>
    <t>Detour 1 ST</t>
  </si>
  <si>
    <t>Shimano Alivio T4000</t>
  </si>
  <si>
    <t>Shimano Acera M310</t>
  </si>
  <si>
    <t>Redux 2</t>
  </si>
  <si>
    <t>Redux 1</t>
  </si>
  <si>
    <t>104BCD</t>
  </si>
  <si>
    <t>Tektro HD-T285</t>
  </si>
  <si>
    <t>Shimano M310</t>
  </si>
  <si>
    <t>H001</t>
  </si>
  <si>
    <t>H002</t>
  </si>
  <si>
    <t>H003</t>
  </si>
  <si>
    <t>H004</t>
  </si>
  <si>
    <t>H005</t>
  </si>
  <si>
    <t>H006</t>
  </si>
  <si>
    <t>H007</t>
  </si>
  <si>
    <t>H008</t>
  </si>
  <si>
    <t>H009</t>
  </si>
  <si>
    <t>H010</t>
  </si>
  <si>
    <t>H011</t>
  </si>
  <si>
    <t>H012</t>
  </si>
  <si>
    <t>H013</t>
  </si>
  <si>
    <t>H014</t>
  </si>
  <si>
    <t>H015</t>
  </si>
  <si>
    <t>H016</t>
  </si>
  <si>
    <t>H017</t>
  </si>
  <si>
    <t>H018</t>
  </si>
  <si>
    <t>H019</t>
  </si>
  <si>
    <t>H020</t>
  </si>
  <si>
    <t>Dr Dew</t>
  </si>
  <si>
    <t>Dew Deluxe</t>
  </si>
  <si>
    <t>Dew Plus</t>
  </si>
  <si>
    <t>Dew</t>
  </si>
  <si>
    <t>Coco</t>
  </si>
  <si>
    <t>Splice</t>
  </si>
  <si>
    <t>FSA Comet Modular</t>
  </si>
  <si>
    <t>Shimano RT54</t>
  </si>
  <si>
    <t>CH52</t>
  </si>
  <si>
    <t>Samox</t>
  </si>
  <si>
    <t>Tektro TR160</t>
  </si>
  <si>
    <t>FSA 7420</t>
  </si>
  <si>
    <t>FSA Tempo City</t>
  </si>
  <si>
    <t>Brava Ladies</t>
  </si>
  <si>
    <t>Brava Mens</t>
  </si>
  <si>
    <t>Shimano EF51</t>
  </si>
  <si>
    <t>Absolute 1.3</t>
  </si>
  <si>
    <t>Absolute 1.7</t>
  </si>
  <si>
    <t>Absolute 1.7 ST</t>
  </si>
  <si>
    <t>Absolute 1.9</t>
  </si>
  <si>
    <t>Absolute 1.9 ST</t>
  </si>
  <si>
    <t>Absolute 2.1</t>
  </si>
  <si>
    <t>Absolute 2.1 ST</t>
  </si>
  <si>
    <t>Cross terrain</t>
  </si>
  <si>
    <t>Traverse 1.3</t>
  </si>
  <si>
    <t>Traverse 1.5</t>
  </si>
  <si>
    <t>Traverse 1.5 ST</t>
  </si>
  <si>
    <t>Traverse 1.7</t>
  </si>
  <si>
    <t>Traverse 1.7 ST</t>
  </si>
  <si>
    <t>Crosstown 1.3</t>
  </si>
  <si>
    <t>Crosstown 1.3 LS</t>
  </si>
  <si>
    <t>Crosstown 1.5</t>
  </si>
  <si>
    <t>Crosstown 1.5 LS</t>
  </si>
  <si>
    <t>Captiva 7</t>
  </si>
  <si>
    <t>Captiva 7 LS</t>
  </si>
  <si>
    <t>Shimano R345</t>
  </si>
  <si>
    <t>Shimano Octalink</t>
  </si>
  <si>
    <t>Sealed bearing</t>
  </si>
  <si>
    <t>Shimano Acera EF652</t>
  </si>
  <si>
    <t>Shimano M200</t>
  </si>
  <si>
    <t>Tektro HD-275</t>
  </si>
  <si>
    <t>2.4"</t>
  </si>
  <si>
    <t>Commuter Sport 8.0</t>
  </si>
  <si>
    <t>Canyon Roadlite CF 7.0</t>
  </si>
  <si>
    <t>C-Sport 3</t>
  </si>
  <si>
    <t>C-Sport 2</t>
  </si>
  <si>
    <t>C-Sport 1</t>
  </si>
  <si>
    <t>C-Sport 1 Dama</t>
  </si>
  <si>
    <t>Luna 3</t>
  </si>
  <si>
    <t>Milano Dama</t>
  </si>
  <si>
    <t>Iseo Disc</t>
  </si>
  <si>
    <t>Torino</t>
  </si>
  <si>
    <t>Torino Dama</t>
  </si>
  <si>
    <t>Cortina</t>
  </si>
  <si>
    <t>Cortina Dama</t>
  </si>
  <si>
    <t>Siena</t>
  </si>
  <si>
    <t>Siena Dama</t>
  </si>
  <si>
    <t>Shimano Altus BR-MT200</t>
  </si>
  <si>
    <t>Shimano Tourney BR-TX805</t>
  </si>
  <si>
    <t>Shimano Acera FD-T3000</t>
  </si>
  <si>
    <t>Shimano Alivio FC-T4060</t>
  </si>
  <si>
    <t>Shimano BR-M375</t>
  </si>
  <si>
    <t>Maybe</t>
  </si>
  <si>
    <t>Canyon Roadlite WMN CF 7.0</t>
  </si>
  <si>
    <t>Canyon Roadlite WMN 7.0</t>
  </si>
  <si>
    <t>Shimano 105 RS700</t>
  </si>
  <si>
    <t>Canyon Roadlite AL 7.0 [2344]</t>
  </si>
  <si>
    <t>Canyon Roadlite AL 7.0 [2523]</t>
  </si>
  <si>
    <t>U001</t>
  </si>
  <si>
    <t>U002</t>
  </si>
  <si>
    <t>U003</t>
  </si>
  <si>
    <t>U004</t>
  </si>
  <si>
    <t>U005</t>
  </si>
  <si>
    <t>U006</t>
  </si>
  <si>
    <t>U007</t>
  </si>
  <si>
    <t>U008</t>
  </si>
  <si>
    <t>U009</t>
  </si>
  <si>
    <t>U010</t>
  </si>
  <si>
    <t>U011</t>
  </si>
  <si>
    <t>U012</t>
  </si>
  <si>
    <t>U013</t>
  </si>
  <si>
    <t>U014</t>
  </si>
  <si>
    <t>U015</t>
  </si>
  <si>
    <t>U016</t>
  </si>
  <si>
    <t>U017</t>
  </si>
  <si>
    <t>U018</t>
  </si>
  <si>
    <t>N001</t>
  </si>
  <si>
    <t>N002</t>
  </si>
  <si>
    <t>N003</t>
  </si>
  <si>
    <t>N004</t>
  </si>
  <si>
    <t>N005</t>
  </si>
  <si>
    <t>N006</t>
  </si>
  <si>
    <t>N007</t>
  </si>
  <si>
    <t>N008</t>
  </si>
  <si>
    <t>N009</t>
  </si>
  <si>
    <t>N010</t>
  </si>
  <si>
    <t>N011</t>
  </si>
  <si>
    <t>N012</t>
  </si>
  <si>
    <t>N013</t>
  </si>
  <si>
    <t>K001</t>
  </si>
  <si>
    <t>I001</t>
  </si>
  <si>
    <t>A001</t>
  </si>
  <si>
    <t>K002</t>
  </si>
  <si>
    <t>K003</t>
  </si>
  <si>
    <t>K004</t>
  </si>
  <si>
    <t>K005</t>
  </si>
  <si>
    <t>K006</t>
  </si>
  <si>
    <t>I002</t>
  </si>
  <si>
    <t>A002</t>
  </si>
  <si>
    <t>A003</t>
  </si>
  <si>
    <t>A004</t>
  </si>
  <si>
    <t>A005</t>
  </si>
  <si>
    <t>A006</t>
  </si>
  <si>
    <t>Thun Zumba</t>
  </si>
  <si>
    <t>Truvativ Power Spline</t>
  </si>
  <si>
    <t>Tange</t>
  </si>
  <si>
    <t>Quick Women's 6 Remixte (config A)</t>
  </si>
  <si>
    <t>Quick Women's 6 Remixte (config B)</t>
  </si>
  <si>
    <t>All</t>
  </si>
  <si>
    <t>Qty models</t>
  </si>
  <si>
    <t>Sub-500</t>
  </si>
  <si>
    <t>500-649</t>
  </si>
  <si>
    <t>650-799</t>
  </si>
  <si>
    <t>800-999</t>
  </si>
  <si>
    <t>1000-1499</t>
  </si>
  <si>
    <t>1500-up</t>
  </si>
  <si>
    <t>Pct 500-649</t>
  </si>
  <si>
    <t>Pct 650-799</t>
  </si>
  <si>
    <t>Pct 800-999</t>
  </si>
  <si>
    <t>Pct 1000-1499</t>
  </si>
  <si>
    <t>Pct 1500-up</t>
  </si>
  <si>
    <t>Median price</t>
  </si>
  <si>
    <t>Average price</t>
  </si>
  <si>
    <t>Shimano Tourney FD-TY700</t>
  </si>
  <si>
    <t>Adventure</t>
  </si>
  <si>
    <t>Leisure</t>
  </si>
  <si>
    <t>Promax direct pull</t>
  </si>
  <si>
    <t>Shimano MT500</t>
  </si>
  <si>
    <t>Tektro mechanical disc</t>
  </si>
  <si>
    <t>Tektro hydraulic disc</t>
  </si>
  <si>
    <t>Tektro linear-pull</t>
  </si>
  <si>
    <t>Tektro direct pull</t>
  </si>
  <si>
    <t>Cannondale v-brake</t>
  </si>
  <si>
    <t>Promax mechanical disc</t>
  </si>
  <si>
    <t>Shimano Altus M2000</t>
  </si>
  <si>
    <t>Shimano Alivio M3100</t>
  </si>
  <si>
    <t>Shimano Deore M4120</t>
  </si>
  <si>
    <t>Shimano GRX RX812</t>
  </si>
  <si>
    <t>Shimano Tourney TX800</t>
  </si>
  <si>
    <t>SRAM NX-1</t>
  </si>
  <si>
    <t>Shimano Alfine</t>
  </si>
  <si>
    <t>Shimano Acera EF500</t>
  </si>
  <si>
    <t>Shimano Altus M2010</t>
  </si>
  <si>
    <t>Shimano Altus M360</t>
  </si>
  <si>
    <t>Shimano Deore M4100</t>
  </si>
  <si>
    <t>Shimano EF505</t>
  </si>
  <si>
    <t>Shimano EF</t>
  </si>
  <si>
    <t>Shimano M315</t>
  </si>
  <si>
    <t>Shimano Revoshift</t>
  </si>
  <si>
    <t>Shimano RS35</t>
  </si>
  <si>
    <t>Shimano RS45</t>
  </si>
  <si>
    <t>Shimano M510</t>
  </si>
  <si>
    <t>Shimano EF510</t>
  </si>
  <si>
    <t>Shimano EF65</t>
  </si>
  <si>
    <t>Shimano Tourney RS45</t>
  </si>
  <si>
    <t>Shimano UN27</t>
  </si>
  <si>
    <t>Shimano UN28</t>
  </si>
  <si>
    <t>Shimano UN101</t>
  </si>
  <si>
    <t>Shimano UN10</t>
  </si>
  <si>
    <t>Shimano RS500</t>
  </si>
  <si>
    <t>Row start</t>
  </si>
  <si>
    <t>Row end</t>
  </si>
  <si>
    <t>All listed</t>
  </si>
  <si>
    <t>Shimano Tiagra</t>
  </si>
  <si>
    <t>SRAM Apex</t>
  </si>
  <si>
    <t>RD Shimano Altus</t>
  </si>
  <si>
    <t>Frame steel</t>
  </si>
  <si>
    <t>Suspension</t>
  </si>
  <si>
    <t>LGR &lt;1</t>
  </si>
  <si>
    <t>Min GR</t>
  </si>
  <si>
    <t>HGR &gt;4</t>
  </si>
  <si>
    <t>Max GR</t>
  </si>
  <si>
    <t>Max ratio range</t>
  </si>
  <si>
    <t>pct v-brake incl. linear- and direct-pull</t>
  </si>
  <si>
    <t>Loft 7i Step-Thru</t>
  </si>
  <si>
    <t>Median ratio range</t>
  </si>
  <si>
    <t>Cr-mo steel</t>
  </si>
  <si>
    <t>Avg price (centerpoint)</t>
  </si>
  <si>
    <t>microSHIFT Advent/Advent X</t>
  </si>
  <si>
    <t>Shimano SLX/GRX</t>
  </si>
  <si>
    <t>SRAM SX</t>
  </si>
  <si>
    <t>Road-branded drivetrain</t>
  </si>
  <si>
    <t>Mountain-branded drivetrain</t>
  </si>
  <si>
    <t>Road</t>
  </si>
  <si>
    <t>Gravel</t>
  </si>
  <si>
    <t>MTB</t>
  </si>
  <si>
    <t>RD cat</t>
  </si>
  <si>
    <t>Most popular RD choice</t>
  </si>
  <si>
    <t>Most popular brake choice</t>
  </si>
  <si>
    <t>Mens/Womens models same specs</t>
  </si>
  <si>
    <t>Mostly</t>
  </si>
  <si>
    <t>Non-700cc wheels</t>
  </si>
  <si>
    <t>Avg price</t>
  </si>
  <si>
    <t>.</t>
  </si>
  <si>
    <t>n&lt;5</t>
  </si>
  <si>
    <t>Fork carbon</t>
  </si>
  <si>
    <t>Fork all else</t>
  </si>
  <si>
    <t>Y</t>
  </si>
  <si>
    <t>Y001</t>
  </si>
  <si>
    <t>includes carbon-alu</t>
  </si>
  <si>
    <t>RD type</t>
  </si>
  <si>
    <t>GR range</t>
  </si>
  <si>
    <t xml:space="preserve"> </t>
  </si>
  <si>
    <t>Manufacturer</t>
  </si>
  <si>
    <t>Pct cells filled</t>
  </si>
  <si>
    <t>Percent of fields missing</t>
  </si>
  <si>
    <t>Amount of models</t>
  </si>
  <si>
    <t>Manuf. as percent of sample</t>
  </si>
  <si>
    <t>Models with non-700cc tires</t>
  </si>
  <si>
    <t>Percentage of non-700cc tires</t>
  </si>
  <si>
    <t>Amount of models with prices</t>
  </si>
  <si>
    <t>Price under 500</t>
  </si>
  <si>
    <t>Percent of models priced</t>
  </si>
  <si>
    <t>Percent of models under 500</t>
  </si>
  <si>
    <t>Tire-price correlation coefficient</t>
  </si>
  <si>
    <t>Average smallest gear ratio</t>
  </si>
  <si>
    <t>Minimum smallest gear ratio</t>
  </si>
  <si>
    <t>Maximum smallest gear ratio</t>
  </si>
  <si>
    <t>Average highest gear ratio</t>
  </si>
  <si>
    <t>Minimum highest gear ratio</t>
  </si>
  <si>
    <t>Maximum highest gear ratio</t>
  </si>
  <si>
    <t>Average high - low gear ratio</t>
  </si>
  <si>
    <t>Percent of gear ratio ranges over 3</t>
  </si>
  <si>
    <t>Maximum gear ratio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</si>
</sst>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quotePrefix="1" applyFill="1"/>
    <xf numFmtId="0" fontId="2" fillId="0" borderId="0" xfId="0" applyFont="1" applyFill="1"/>
    <xf numFmtId="2" fontId="0" fillId="0" borderId="0" xfId="0" applyNumberFormat="1"/>
    <xf numFmtId="0" fontId="0" fillId="0" borderId="0" xfId="0" applyFont="1"/>
    <xf numFmtId="0" fontId="1" fillId="0" borderId="0" xfId="0" quotePrefix="1" applyFont="1"/>
    <xf numFmtId="0" fontId="0" fillId="2" borderId="0" xfId="0" applyFill="1"/>
    <xf numFmtId="0" fontId="0" fillId="2" borderId="0" xfId="0" applyFill="1" applyAlignment="1">
      <alignment horizontal="right"/>
    </xf>
    <xf numFmtId="1" fontId="0" fillId="0" borderId="0" xfId="0" applyNumberFormat="1"/>
    <xf numFmtId="2" fontId="0" fillId="0" borderId="0" xfId="0" applyNumberFormat="1" applyBorder="1"/>
    <xf numFmtId="2" fontId="0" fillId="0" borderId="0" xfId="0" applyNumberFormat="1" applyFill="1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2" xfId="0" applyBorder="1"/>
    <xf numFmtId="2" fontId="0" fillId="0" borderId="8" xfId="0" applyNumberFormat="1" applyBorder="1"/>
    <xf numFmtId="2" fontId="0" fillId="0" borderId="7" xfId="0" applyNumberFormat="1" applyBorder="1"/>
    <xf numFmtId="2" fontId="0" fillId="0" borderId="9" xfId="0" applyNumberFormat="1" applyBorder="1"/>
    <xf numFmtId="2" fontId="0" fillId="3" borderId="3" xfId="0" applyNumberFormat="1" applyFill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0" fontId="0" fillId="0" borderId="0" xfId="0" applyAlignment="1">
      <alignment wrapText="1"/>
    </xf>
    <xf numFmtId="0" fontId="0" fillId="0" borderId="0" xfId="0" applyBorder="1"/>
    <xf numFmtId="0" fontId="2" fillId="4" borderId="0" xfId="0" applyFont="1" applyFill="1"/>
    <xf numFmtId="0" fontId="0" fillId="0" borderId="0" xfId="0" applyFill="1" applyBorder="1"/>
    <xf numFmtId="0" fontId="1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quotePrefix="1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0" borderId="0" xfId="0" applyBorder="1" applyAlignment="1">
      <alignment horizontal="right"/>
    </xf>
    <xf numFmtId="0" fontId="0" fillId="0" borderId="0" xfId="0" quotePrefix="1" applyBorder="1"/>
    <xf numFmtId="0" fontId="1" fillId="0" borderId="0" xfId="0" quotePrefix="1" applyFont="1" applyBorder="1"/>
    <xf numFmtId="0" fontId="1" fillId="0" borderId="0" xfId="0" applyFont="1" applyFill="1" applyBorder="1"/>
    <xf numFmtId="0" fontId="0" fillId="0" borderId="0" xfId="0" applyFont="1" applyBorder="1"/>
    <xf numFmtId="0" fontId="2" fillId="4" borderId="0" xfId="0" applyFont="1" applyFill="1" applyBorder="1"/>
    <xf numFmtId="0" fontId="0" fillId="5" borderId="0" xfId="0" applyFill="1"/>
    <xf numFmtId="0" fontId="0" fillId="5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14" xfId="0" applyBorder="1"/>
    <xf numFmtId="2" fontId="0" fillId="0" borderId="14" xfId="0" applyNumberFormat="1" applyBorder="1"/>
    <xf numFmtId="0" fontId="0" fillId="2" borderId="14" xfId="0" applyFill="1" applyBorder="1" applyAlignment="1">
      <alignment horizontal="right"/>
    </xf>
    <xf numFmtId="0" fontId="0" fillId="0" borderId="14" xfId="0" applyFill="1" applyBorder="1"/>
    <xf numFmtId="0" fontId="2" fillId="0" borderId="14" xfId="0" applyFont="1" applyFill="1" applyBorder="1"/>
    <xf numFmtId="0" fontId="0" fillId="0" borderId="14" xfId="0" quotePrefix="1" applyFill="1" applyBorder="1"/>
    <xf numFmtId="0" fontId="1" fillId="0" borderId="14" xfId="0" applyFont="1" applyBorder="1"/>
    <xf numFmtId="0" fontId="2" fillId="0" borderId="14" xfId="0" applyFont="1" applyBorder="1"/>
    <xf numFmtId="0" fontId="0" fillId="0" borderId="14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4" xfId="0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Border="1"/>
    <xf numFmtId="0" fontId="1" fillId="0" borderId="15" xfId="0" quotePrefix="1" applyFont="1" applyBorder="1"/>
    <xf numFmtId="0" fontId="0" fillId="0" borderId="15" xfId="0" quotePrefix="1" applyBorder="1"/>
    <xf numFmtId="2" fontId="0" fillId="0" borderId="15" xfId="0" applyNumberFormat="1" applyBorder="1"/>
    <xf numFmtId="0" fontId="0" fillId="2" borderId="15" xfId="0" applyFill="1" applyBorder="1" applyAlignment="1">
      <alignment horizontal="right"/>
    </xf>
    <xf numFmtId="0" fontId="0" fillId="2" borderId="15" xfId="0" applyFill="1" applyBorder="1"/>
    <xf numFmtId="0" fontId="2" fillId="0" borderId="15" xfId="0" applyFont="1" applyFill="1" applyBorder="1"/>
    <xf numFmtId="0" fontId="0" fillId="0" borderId="15" xfId="0" applyFill="1" applyBorder="1"/>
    <xf numFmtId="0" fontId="1" fillId="0" borderId="15" xfId="0" applyFont="1" applyBorder="1"/>
    <xf numFmtId="0" fontId="0" fillId="0" borderId="15" xfId="0" applyBorder="1" applyAlignment="1">
      <alignment horizontal="right"/>
    </xf>
    <xf numFmtId="0" fontId="0" fillId="0" borderId="16" xfId="0" applyBorder="1"/>
    <xf numFmtId="0" fontId="1" fillId="0" borderId="16" xfId="0" applyFont="1" applyBorder="1"/>
    <xf numFmtId="2" fontId="0" fillId="0" borderId="16" xfId="0" applyNumberFormat="1" applyBorder="1"/>
    <xf numFmtId="0" fontId="0" fillId="0" borderId="16" xfId="0" applyFill="1" applyBorder="1"/>
    <xf numFmtId="0" fontId="0" fillId="0" borderId="15" xfId="0" quotePrefix="1" applyFill="1" applyBorder="1"/>
    <xf numFmtId="0" fontId="2" fillId="0" borderId="15" xfId="0" applyFont="1" applyBorder="1"/>
  </cellXfs>
  <cellStyles count="1">
    <cellStyle name="Normal" xfId="0" builtinId="0"/>
  </cellStyles>
  <dxfs count="50">
    <dxf>
      <fill>
        <patternFill>
          <bgColor rgb="FF92D0F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92D0FF"/>
      <color rgb="FFCBF0B0"/>
      <color rgb="FFFFE979"/>
      <color rgb="FFFFDC2F"/>
      <color rgb="FFDFF6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2"/>
  <sheetViews>
    <sheetView tabSelected="1" zoomScaleNormal="100" workbookViewId="0">
      <pane ySplit="1" topLeftCell="A251" activePane="bottomLeft" state="frozen"/>
      <selection pane="bottomLeft" activeCell="F272" sqref="F272"/>
    </sheetView>
  </sheetViews>
  <sheetFormatPr defaultRowHeight="15" x14ac:dyDescent="0.25"/>
  <cols>
    <col min="1" max="1" width="9.140625" style="33"/>
    <col min="2" max="2" width="15.140625" style="33" customWidth="1"/>
    <col min="3" max="3" width="4.42578125" style="33" customWidth="1"/>
    <col min="4" max="4" width="20.7109375" style="33" customWidth="1"/>
    <col min="5" max="5" width="7" style="33" customWidth="1"/>
    <col min="6" max="6" width="22.28515625" style="33" customWidth="1"/>
    <col min="7" max="7" width="9.140625" style="33"/>
    <col min="8" max="8" width="37" style="33" customWidth="1"/>
    <col min="9" max="9" width="9.140625" style="33"/>
    <col min="10" max="10" width="18.7109375" style="33" customWidth="1"/>
    <col min="11" max="11" width="9.140625" style="33"/>
    <col min="12" max="12" width="26" style="33" customWidth="1"/>
    <col min="13" max="13" width="18.42578125" style="33" customWidth="1"/>
    <col min="14" max="14" width="19.42578125" style="33" customWidth="1"/>
    <col min="15" max="15" width="21.7109375" style="33" customWidth="1"/>
    <col min="16" max="20" width="4.5703125" style="33" customWidth="1"/>
    <col min="21" max="21" width="21.42578125" style="33" customWidth="1"/>
    <col min="22" max="26" width="5.5703125" style="33" customWidth="1"/>
    <col min="27" max="27" width="8.28515625" style="33" customWidth="1"/>
    <col min="28" max="28" width="17.5703125" style="33" customWidth="1"/>
    <col min="29" max="29" width="18" style="33" customWidth="1"/>
    <col min="30" max="30" width="9.28515625" style="33" customWidth="1"/>
    <col min="31" max="31" width="12.5703125" style="33" customWidth="1"/>
    <col min="32" max="32" width="19.5703125" style="33" customWidth="1"/>
    <col min="33" max="16384" width="9.140625" style="33"/>
  </cols>
  <sheetData>
    <row r="1" spans="1:32" x14ac:dyDescent="0.25">
      <c r="A1" s="49" t="s">
        <v>219</v>
      </c>
      <c r="B1" s="49" t="s">
        <v>0</v>
      </c>
      <c r="C1" s="49" t="s">
        <v>452</v>
      </c>
      <c r="D1" s="49" t="s">
        <v>3</v>
      </c>
      <c r="E1" s="49" t="s">
        <v>10</v>
      </c>
      <c r="F1" s="49" t="s">
        <v>124</v>
      </c>
      <c r="G1" s="49" t="s">
        <v>125</v>
      </c>
      <c r="H1" s="49" t="s">
        <v>4</v>
      </c>
      <c r="I1" s="49" t="s">
        <v>24</v>
      </c>
      <c r="J1" s="49" t="s">
        <v>25</v>
      </c>
      <c r="K1" s="49" t="s">
        <v>44</v>
      </c>
      <c r="L1" s="49" t="s">
        <v>5</v>
      </c>
      <c r="M1" s="49" t="s">
        <v>18</v>
      </c>
      <c r="N1" s="49" t="s">
        <v>192</v>
      </c>
      <c r="O1" s="49" t="s">
        <v>16</v>
      </c>
      <c r="P1" s="49" t="s">
        <v>33</v>
      </c>
      <c r="Q1" s="49" t="s">
        <v>113</v>
      </c>
      <c r="R1" s="49" t="s">
        <v>114</v>
      </c>
      <c r="S1" s="49" t="s">
        <v>115</v>
      </c>
      <c r="T1" s="49"/>
      <c r="U1" s="49" t="s">
        <v>6</v>
      </c>
      <c r="V1" s="49" t="s">
        <v>34</v>
      </c>
      <c r="W1" s="49" t="s">
        <v>110</v>
      </c>
      <c r="X1" s="49" t="s">
        <v>111</v>
      </c>
      <c r="Y1" s="49" t="s">
        <v>358</v>
      </c>
      <c r="Z1" s="49" t="s">
        <v>357</v>
      </c>
      <c r="AA1" s="49" t="s">
        <v>935</v>
      </c>
      <c r="AB1" s="49" t="s">
        <v>7</v>
      </c>
      <c r="AC1" s="49" t="s">
        <v>21</v>
      </c>
      <c r="AD1" s="49" t="s">
        <v>126</v>
      </c>
      <c r="AE1" s="49" t="s">
        <v>218</v>
      </c>
      <c r="AF1" s="49" t="s">
        <v>216</v>
      </c>
    </row>
    <row r="2" spans="1:32" x14ac:dyDescent="0.25">
      <c r="A2" s="33" t="s">
        <v>220</v>
      </c>
      <c r="B2" s="33" t="s">
        <v>9</v>
      </c>
      <c r="C2" s="33" t="s">
        <v>118</v>
      </c>
      <c r="D2" s="33" t="s">
        <v>12</v>
      </c>
      <c r="E2" s="33">
        <v>2021</v>
      </c>
      <c r="F2" s="33" t="s">
        <v>11</v>
      </c>
      <c r="G2" s="33">
        <v>1100</v>
      </c>
      <c r="H2" s="33" t="s">
        <v>117</v>
      </c>
      <c r="I2" s="33" t="s">
        <v>26</v>
      </c>
      <c r="J2" s="33" t="s">
        <v>27</v>
      </c>
      <c r="K2" s="33" t="s">
        <v>48</v>
      </c>
      <c r="L2" s="33" t="s">
        <v>510</v>
      </c>
      <c r="M2" s="33" t="s">
        <v>200</v>
      </c>
      <c r="N2" s="33" t="s">
        <v>19</v>
      </c>
      <c r="O2" s="33" t="s">
        <v>17</v>
      </c>
      <c r="P2" s="33">
        <v>2</v>
      </c>
      <c r="Q2" s="33">
        <v>34</v>
      </c>
      <c r="S2" s="33">
        <v>50</v>
      </c>
      <c r="T2" s="33" t="s">
        <v>917</v>
      </c>
      <c r="U2" s="33" t="s">
        <v>15</v>
      </c>
      <c r="V2" s="33">
        <v>11</v>
      </c>
      <c r="W2" s="33">
        <v>11</v>
      </c>
      <c r="X2" s="43">
        <v>34</v>
      </c>
      <c r="Y2" s="33">
        <f t="shared" ref="Y2:Y33" si="0">Q2/X2</f>
        <v>1</v>
      </c>
      <c r="Z2" s="33">
        <f t="shared" ref="Z2:Z33" si="1">S2/W2</f>
        <v>4.5454545454545459</v>
      </c>
      <c r="AA2" s="15">
        <f t="shared" ref="AA2:AA33" si="2">Z2-Y2</f>
        <v>3.5454545454545459</v>
      </c>
      <c r="AB2" s="33" t="s">
        <v>20</v>
      </c>
      <c r="AC2" s="33" t="s">
        <v>61</v>
      </c>
      <c r="AD2" s="33">
        <v>32</v>
      </c>
    </row>
    <row r="3" spans="1:32" x14ac:dyDescent="0.25">
      <c r="A3" s="33" t="s">
        <v>221</v>
      </c>
      <c r="B3" s="33" t="s">
        <v>9</v>
      </c>
      <c r="C3" s="33" t="s">
        <v>118</v>
      </c>
      <c r="D3" s="33" t="s">
        <v>13</v>
      </c>
      <c r="E3" s="33">
        <v>2021</v>
      </c>
      <c r="F3" s="33" t="s">
        <v>11</v>
      </c>
      <c r="G3" s="33">
        <v>900</v>
      </c>
      <c r="H3" s="33" t="s">
        <v>14</v>
      </c>
      <c r="I3" s="33" t="s">
        <v>26</v>
      </c>
      <c r="J3" s="33" t="s">
        <v>27</v>
      </c>
      <c r="K3" s="33" t="s">
        <v>48</v>
      </c>
      <c r="L3" s="33" t="s">
        <v>14</v>
      </c>
      <c r="M3" s="33" t="s">
        <v>195</v>
      </c>
      <c r="N3" s="33" t="s">
        <v>32</v>
      </c>
      <c r="O3" s="33" t="s">
        <v>17</v>
      </c>
      <c r="P3" s="33">
        <v>2</v>
      </c>
      <c r="Q3" s="33">
        <v>34</v>
      </c>
      <c r="S3" s="33">
        <v>50</v>
      </c>
      <c r="T3" s="33" t="s">
        <v>917</v>
      </c>
      <c r="U3" s="33" t="s">
        <v>14</v>
      </c>
      <c r="V3" s="33">
        <v>9</v>
      </c>
      <c r="W3" s="33">
        <v>11</v>
      </c>
      <c r="X3" s="43">
        <v>34</v>
      </c>
      <c r="Y3" s="33">
        <f t="shared" si="0"/>
        <v>1</v>
      </c>
      <c r="Z3" s="33">
        <f t="shared" si="1"/>
        <v>4.5454545454545459</v>
      </c>
      <c r="AA3" s="15">
        <f t="shared" si="2"/>
        <v>3.5454545454545459</v>
      </c>
      <c r="AB3" s="33" t="s">
        <v>22</v>
      </c>
      <c r="AC3" s="33" t="s">
        <v>61</v>
      </c>
      <c r="AD3" s="33">
        <v>32</v>
      </c>
    </row>
    <row r="4" spans="1:32" x14ac:dyDescent="0.25">
      <c r="A4" s="33" t="s">
        <v>222</v>
      </c>
      <c r="B4" s="33" t="s">
        <v>9</v>
      </c>
      <c r="C4" s="33" t="s">
        <v>118</v>
      </c>
      <c r="D4" s="33" t="s">
        <v>12</v>
      </c>
      <c r="E4" s="33">
        <v>2020</v>
      </c>
      <c r="F4" s="33" t="s">
        <v>11</v>
      </c>
      <c r="G4" s="33">
        <v>1070</v>
      </c>
      <c r="H4" s="33" t="s">
        <v>117</v>
      </c>
      <c r="I4" s="33" t="s">
        <v>26</v>
      </c>
      <c r="J4" s="33" t="s">
        <v>27</v>
      </c>
      <c r="K4" s="33" t="s">
        <v>48</v>
      </c>
      <c r="L4" s="33" t="s">
        <v>510</v>
      </c>
      <c r="M4" s="33" t="s">
        <v>200</v>
      </c>
      <c r="N4" s="33" t="s">
        <v>19</v>
      </c>
      <c r="O4" s="33" t="s">
        <v>23</v>
      </c>
      <c r="P4" s="33">
        <v>2</v>
      </c>
      <c r="Q4" s="33">
        <v>34</v>
      </c>
      <c r="S4" s="33">
        <v>50</v>
      </c>
      <c r="T4" s="33" t="s">
        <v>917</v>
      </c>
      <c r="U4" s="33" t="s">
        <v>15</v>
      </c>
      <c r="V4" s="33">
        <v>11</v>
      </c>
      <c r="W4" s="33">
        <v>11</v>
      </c>
      <c r="X4" s="43">
        <v>34</v>
      </c>
      <c r="Y4" s="33">
        <f t="shared" si="0"/>
        <v>1</v>
      </c>
      <c r="Z4" s="33">
        <f t="shared" si="1"/>
        <v>4.5454545454545459</v>
      </c>
      <c r="AA4" s="15">
        <f t="shared" si="2"/>
        <v>3.5454545454545459</v>
      </c>
      <c r="AB4" s="33" t="s">
        <v>20</v>
      </c>
      <c r="AC4" s="33" t="s">
        <v>61</v>
      </c>
      <c r="AD4" s="33">
        <v>32</v>
      </c>
    </row>
    <row r="5" spans="1:32" x14ac:dyDescent="0.25">
      <c r="A5" s="33" t="s">
        <v>223</v>
      </c>
      <c r="B5" s="33" t="s">
        <v>9</v>
      </c>
      <c r="C5" s="33" t="s">
        <v>118</v>
      </c>
      <c r="D5" s="33" t="s">
        <v>13</v>
      </c>
      <c r="E5" s="33">
        <v>2020</v>
      </c>
      <c r="F5" s="33" t="s">
        <v>11</v>
      </c>
      <c r="G5" s="33">
        <v>850</v>
      </c>
      <c r="H5" s="33" t="s">
        <v>14</v>
      </c>
      <c r="I5" s="33" t="s">
        <v>26</v>
      </c>
      <c r="J5" s="33" t="s">
        <v>27</v>
      </c>
      <c r="K5" s="33" t="s">
        <v>48</v>
      </c>
      <c r="L5" s="33" t="s">
        <v>14</v>
      </c>
      <c r="M5" s="33" t="s">
        <v>195</v>
      </c>
      <c r="N5" s="33" t="s">
        <v>32</v>
      </c>
      <c r="O5" s="33" t="s">
        <v>17</v>
      </c>
      <c r="P5" s="33">
        <v>2</v>
      </c>
      <c r="Q5" s="33">
        <v>34</v>
      </c>
      <c r="S5" s="33">
        <v>50</v>
      </c>
      <c r="T5" s="33" t="s">
        <v>917</v>
      </c>
      <c r="U5" s="33" t="s">
        <v>14</v>
      </c>
      <c r="V5" s="33">
        <v>9</v>
      </c>
      <c r="W5" s="33">
        <v>11</v>
      </c>
      <c r="X5" s="43">
        <v>34</v>
      </c>
      <c r="Y5" s="33">
        <f t="shared" si="0"/>
        <v>1</v>
      </c>
      <c r="Z5" s="33">
        <f t="shared" si="1"/>
        <v>4.5454545454545459</v>
      </c>
      <c r="AA5" s="15">
        <f t="shared" si="2"/>
        <v>3.5454545454545459</v>
      </c>
      <c r="AB5" s="33" t="s">
        <v>22</v>
      </c>
      <c r="AC5" s="33" t="s">
        <v>61</v>
      </c>
      <c r="AD5" s="33">
        <v>32</v>
      </c>
    </row>
    <row r="6" spans="1:32" x14ac:dyDescent="0.25">
      <c r="A6" s="33" t="s">
        <v>224</v>
      </c>
      <c r="B6" s="33" t="s">
        <v>9</v>
      </c>
      <c r="C6" s="33" t="s">
        <v>118</v>
      </c>
      <c r="D6" s="33" t="s">
        <v>51</v>
      </c>
      <c r="E6" s="33">
        <v>2021</v>
      </c>
      <c r="F6" s="33" t="s">
        <v>31</v>
      </c>
      <c r="G6" s="33">
        <v>420</v>
      </c>
      <c r="H6" s="33" t="s">
        <v>336</v>
      </c>
      <c r="I6" s="33" t="s">
        <v>26</v>
      </c>
      <c r="J6" s="33" t="s">
        <v>35</v>
      </c>
      <c r="K6" s="33" t="s">
        <v>48</v>
      </c>
      <c r="L6" s="33" t="s">
        <v>36</v>
      </c>
      <c r="M6" s="33" t="s">
        <v>32</v>
      </c>
      <c r="N6" s="33" t="s">
        <v>37</v>
      </c>
      <c r="O6" s="33" t="s">
        <v>32</v>
      </c>
      <c r="P6" s="33">
        <v>3</v>
      </c>
      <c r="Q6" s="33">
        <v>28</v>
      </c>
      <c r="R6" s="33">
        <v>38</v>
      </c>
      <c r="S6" s="33">
        <v>48</v>
      </c>
      <c r="T6" s="33" t="s">
        <v>917</v>
      </c>
      <c r="U6" s="33" t="s">
        <v>36</v>
      </c>
      <c r="V6" s="33">
        <v>7</v>
      </c>
      <c r="W6" s="33">
        <v>14</v>
      </c>
      <c r="X6" s="43">
        <v>34</v>
      </c>
      <c r="Y6" s="33">
        <f t="shared" si="0"/>
        <v>0.82352941176470584</v>
      </c>
      <c r="Z6" s="33">
        <f t="shared" si="1"/>
        <v>3.4285714285714284</v>
      </c>
      <c r="AA6" s="15">
        <f t="shared" si="2"/>
        <v>2.6050420168067223</v>
      </c>
      <c r="AB6" s="33" t="s">
        <v>32</v>
      </c>
      <c r="AC6" s="33" t="s">
        <v>52</v>
      </c>
      <c r="AD6" s="33">
        <v>38</v>
      </c>
    </row>
    <row r="7" spans="1:32" x14ac:dyDescent="0.25">
      <c r="A7" s="33" t="s">
        <v>225</v>
      </c>
      <c r="B7" s="33" t="s">
        <v>9</v>
      </c>
      <c r="C7" s="33" t="s">
        <v>118</v>
      </c>
      <c r="D7" s="33" t="s">
        <v>28</v>
      </c>
      <c r="E7" s="33">
        <v>2021</v>
      </c>
      <c r="F7" s="33" t="s">
        <v>31</v>
      </c>
      <c r="G7" s="33">
        <v>600</v>
      </c>
      <c r="H7" s="33" t="s">
        <v>881</v>
      </c>
      <c r="I7" s="33" t="s">
        <v>26</v>
      </c>
      <c r="J7" s="33" t="s">
        <v>32</v>
      </c>
      <c r="K7" s="33" t="s">
        <v>48</v>
      </c>
      <c r="L7" s="35" t="s">
        <v>453</v>
      </c>
      <c r="M7" s="33" t="s">
        <v>32</v>
      </c>
      <c r="N7" s="33" t="s">
        <v>37</v>
      </c>
      <c r="O7" s="33" t="s">
        <v>32</v>
      </c>
      <c r="P7" s="33">
        <v>2</v>
      </c>
      <c r="Q7" s="33">
        <v>30</v>
      </c>
      <c r="S7" s="33">
        <v>46</v>
      </c>
      <c r="T7" s="33" t="s">
        <v>919</v>
      </c>
      <c r="U7" s="33" t="s">
        <v>38</v>
      </c>
      <c r="V7" s="33">
        <v>8</v>
      </c>
      <c r="W7" s="33">
        <v>11</v>
      </c>
      <c r="X7" s="43">
        <v>34</v>
      </c>
      <c r="Y7" s="33">
        <f t="shared" si="0"/>
        <v>0.88235294117647056</v>
      </c>
      <c r="Z7" s="33">
        <f t="shared" si="1"/>
        <v>4.1818181818181817</v>
      </c>
      <c r="AA7" s="15">
        <f t="shared" si="2"/>
        <v>3.2994652406417111</v>
      </c>
      <c r="AB7" s="33" t="s">
        <v>22</v>
      </c>
      <c r="AC7" s="33" t="s">
        <v>61</v>
      </c>
      <c r="AD7" s="33">
        <v>38</v>
      </c>
    </row>
    <row r="8" spans="1:32" x14ac:dyDescent="0.25">
      <c r="A8" s="33" t="s">
        <v>226</v>
      </c>
      <c r="B8" s="33" t="s">
        <v>9</v>
      </c>
      <c r="C8" s="33" t="s">
        <v>118</v>
      </c>
      <c r="D8" s="33" t="s">
        <v>29</v>
      </c>
      <c r="E8" s="33">
        <v>2021</v>
      </c>
      <c r="F8" s="33" t="s">
        <v>31</v>
      </c>
      <c r="G8" s="33">
        <v>500</v>
      </c>
      <c r="H8" s="33" t="s">
        <v>336</v>
      </c>
      <c r="I8" s="33" t="s">
        <v>26</v>
      </c>
      <c r="J8" s="33" t="s">
        <v>32</v>
      </c>
      <c r="K8" s="33" t="s">
        <v>48</v>
      </c>
      <c r="L8" s="33" t="s">
        <v>36</v>
      </c>
      <c r="M8" s="33" t="s">
        <v>32</v>
      </c>
      <c r="N8" s="33" t="s">
        <v>37</v>
      </c>
      <c r="O8" s="33" t="s">
        <v>32</v>
      </c>
      <c r="P8" s="33">
        <v>3</v>
      </c>
      <c r="Q8" s="33">
        <v>28</v>
      </c>
      <c r="R8" s="33">
        <v>38</v>
      </c>
      <c r="S8" s="33">
        <v>48</v>
      </c>
      <c r="T8" s="33" t="s">
        <v>917</v>
      </c>
      <c r="U8" s="33" t="s">
        <v>36</v>
      </c>
      <c r="V8" s="33">
        <v>7</v>
      </c>
      <c r="W8" s="33">
        <v>14</v>
      </c>
      <c r="X8" s="43">
        <v>34</v>
      </c>
      <c r="Y8" s="33">
        <f t="shared" si="0"/>
        <v>0.82352941176470584</v>
      </c>
      <c r="Z8" s="33">
        <f t="shared" si="1"/>
        <v>3.4285714285714284</v>
      </c>
      <c r="AA8" s="15">
        <f t="shared" si="2"/>
        <v>2.6050420168067223</v>
      </c>
      <c r="AB8" s="33" t="s">
        <v>39</v>
      </c>
      <c r="AC8" s="33" t="s">
        <v>60</v>
      </c>
      <c r="AD8" s="33">
        <v>38</v>
      </c>
    </row>
    <row r="9" spans="1:32" x14ac:dyDescent="0.25">
      <c r="A9" s="33" t="s">
        <v>227</v>
      </c>
      <c r="B9" s="33" t="s">
        <v>9</v>
      </c>
      <c r="C9" s="33" t="s">
        <v>118</v>
      </c>
      <c r="D9" s="33" t="s">
        <v>41</v>
      </c>
      <c r="E9" s="33">
        <v>2021</v>
      </c>
      <c r="F9" s="33" t="s">
        <v>31</v>
      </c>
      <c r="G9" s="33">
        <v>550</v>
      </c>
      <c r="H9" s="33" t="s">
        <v>42</v>
      </c>
      <c r="I9" s="33" t="s">
        <v>26</v>
      </c>
      <c r="J9" s="33" t="s">
        <v>43</v>
      </c>
      <c r="K9" s="33" t="s">
        <v>45</v>
      </c>
      <c r="L9" s="33" t="s">
        <v>36</v>
      </c>
      <c r="M9" s="33" t="s">
        <v>199</v>
      </c>
      <c r="N9" s="33" t="s">
        <v>37</v>
      </c>
      <c r="O9" s="33" t="s">
        <v>32</v>
      </c>
      <c r="P9" s="33">
        <v>3</v>
      </c>
      <c r="Q9" s="33">
        <v>28</v>
      </c>
      <c r="R9" s="33">
        <v>38</v>
      </c>
      <c r="S9" s="33">
        <v>48</v>
      </c>
      <c r="T9" s="33" t="s">
        <v>919</v>
      </c>
      <c r="U9" s="33" t="s">
        <v>38</v>
      </c>
      <c r="V9" s="33">
        <v>8</v>
      </c>
      <c r="W9" s="33">
        <v>11</v>
      </c>
      <c r="X9" s="43">
        <v>34</v>
      </c>
      <c r="Y9" s="33">
        <f t="shared" si="0"/>
        <v>0.82352941176470584</v>
      </c>
      <c r="Z9" s="33">
        <f t="shared" si="1"/>
        <v>4.3636363636363633</v>
      </c>
      <c r="AA9" s="15">
        <f t="shared" si="2"/>
        <v>3.5401069518716577</v>
      </c>
      <c r="AB9" s="33" t="s">
        <v>32</v>
      </c>
      <c r="AC9" s="33" t="s">
        <v>46</v>
      </c>
      <c r="AD9" s="33">
        <v>38</v>
      </c>
    </row>
    <row r="10" spans="1:32" x14ac:dyDescent="0.25">
      <c r="A10" s="33" t="s">
        <v>228</v>
      </c>
      <c r="B10" s="33" t="s">
        <v>9</v>
      </c>
      <c r="C10" s="33" t="s">
        <v>118</v>
      </c>
      <c r="D10" s="33" t="s">
        <v>47</v>
      </c>
      <c r="E10" s="33">
        <v>2021</v>
      </c>
      <c r="F10" s="33" t="s">
        <v>31</v>
      </c>
      <c r="G10" s="33">
        <v>470</v>
      </c>
      <c r="H10" s="33" t="s">
        <v>884</v>
      </c>
      <c r="I10" s="33" t="s">
        <v>26</v>
      </c>
      <c r="J10" s="33" t="s">
        <v>35</v>
      </c>
      <c r="K10" s="33" t="s">
        <v>48</v>
      </c>
      <c r="L10" s="33" t="s">
        <v>49</v>
      </c>
      <c r="M10" s="33" t="s">
        <v>32</v>
      </c>
      <c r="N10" s="33" t="s">
        <v>50</v>
      </c>
      <c r="O10" s="33" t="s">
        <v>32</v>
      </c>
      <c r="P10" s="33">
        <v>1</v>
      </c>
      <c r="Q10" s="33">
        <v>42</v>
      </c>
      <c r="S10" s="44">
        <v>42</v>
      </c>
      <c r="T10" s="33" t="s">
        <v>917</v>
      </c>
      <c r="U10" s="33" t="s">
        <v>36</v>
      </c>
      <c r="V10" s="33">
        <v>7</v>
      </c>
      <c r="W10" s="33">
        <v>14</v>
      </c>
      <c r="X10" s="43">
        <v>34</v>
      </c>
      <c r="Y10" s="33">
        <f t="shared" si="0"/>
        <v>1.2352941176470589</v>
      </c>
      <c r="Z10" s="33">
        <f t="shared" si="1"/>
        <v>3</v>
      </c>
      <c r="AA10" s="15">
        <f t="shared" si="2"/>
        <v>1.7647058823529411</v>
      </c>
      <c r="AB10" s="33" t="s">
        <v>32</v>
      </c>
      <c r="AC10" s="33" t="s">
        <v>46</v>
      </c>
      <c r="AD10" s="33">
        <v>38</v>
      </c>
    </row>
    <row r="11" spans="1:32" x14ac:dyDescent="0.25">
      <c r="A11" s="33" t="s">
        <v>229</v>
      </c>
      <c r="B11" s="33" t="s">
        <v>9</v>
      </c>
      <c r="C11" s="33" t="s">
        <v>118</v>
      </c>
      <c r="D11" s="33" t="s">
        <v>51</v>
      </c>
      <c r="E11" s="33">
        <v>2020</v>
      </c>
      <c r="F11" s="33" t="s">
        <v>31</v>
      </c>
      <c r="G11" s="33">
        <v>420</v>
      </c>
      <c r="H11" s="33" t="s">
        <v>336</v>
      </c>
      <c r="I11" s="33" t="s">
        <v>26</v>
      </c>
      <c r="J11" s="33" t="s">
        <v>35</v>
      </c>
      <c r="K11" s="33" t="s">
        <v>48</v>
      </c>
      <c r="L11" s="33" t="s">
        <v>36</v>
      </c>
      <c r="M11" s="33" t="s">
        <v>32</v>
      </c>
      <c r="N11" s="33" t="s">
        <v>37</v>
      </c>
      <c r="O11" s="33" t="s">
        <v>32</v>
      </c>
      <c r="P11" s="33">
        <v>3</v>
      </c>
      <c r="Q11" s="33">
        <v>28</v>
      </c>
      <c r="R11" s="33">
        <v>38</v>
      </c>
      <c r="S11" s="43">
        <v>48</v>
      </c>
      <c r="T11" s="33" t="s">
        <v>917</v>
      </c>
      <c r="U11" s="33" t="s">
        <v>36</v>
      </c>
      <c r="V11" s="33">
        <v>7</v>
      </c>
      <c r="W11" s="33">
        <v>14</v>
      </c>
      <c r="X11" s="43">
        <v>34</v>
      </c>
      <c r="Y11" s="33">
        <f t="shared" si="0"/>
        <v>0.82352941176470584</v>
      </c>
      <c r="Z11" s="33">
        <f t="shared" si="1"/>
        <v>3.4285714285714284</v>
      </c>
      <c r="AA11" s="15">
        <f t="shared" si="2"/>
        <v>2.6050420168067223</v>
      </c>
      <c r="AB11" s="33" t="s">
        <v>32</v>
      </c>
      <c r="AC11" s="33" t="s">
        <v>52</v>
      </c>
      <c r="AD11" s="33">
        <v>38</v>
      </c>
    </row>
    <row r="12" spans="1:32" x14ac:dyDescent="0.25">
      <c r="A12" s="33" t="s">
        <v>230</v>
      </c>
      <c r="B12" s="33" t="s">
        <v>9</v>
      </c>
      <c r="C12" s="33" t="s">
        <v>118</v>
      </c>
      <c r="D12" s="33" t="s">
        <v>30</v>
      </c>
      <c r="E12" s="33">
        <v>2020</v>
      </c>
      <c r="F12" s="33" t="s">
        <v>31</v>
      </c>
      <c r="G12" s="33">
        <v>710</v>
      </c>
      <c r="H12" s="33" t="s">
        <v>881</v>
      </c>
      <c r="I12" s="33" t="s">
        <v>26</v>
      </c>
      <c r="J12" s="33" t="s">
        <v>32</v>
      </c>
      <c r="K12" s="33" t="s">
        <v>48</v>
      </c>
      <c r="L12" s="35" t="s">
        <v>453</v>
      </c>
      <c r="M12" s="33" t="s">
        <v>32</v>
      </c>
      <c r="N12" s="33" t="s">
        <v>37</v>
      </c>
      <c r="O12" s="33" t="s">
        <v>32</v>
      </c>
      <c r="P12" s="33">
        <v>2</v>
      </c>
      <c r="Q12" s="33">
        <v>30</v>
      </c>
      <c r="S12" s="33">
        <v>46</v>
      </c>
      <c r="T12" s="33" t="s">
        <v>919</v>
      </c>
      <c r="U12" s="33" t="s">
        <v>38</v>
      </c>
      <c r="V12" s="33">
        <v>8</v>
      </c>
      <c r="W12" s="33">
        <v>11</v>
      </c>
      <c r="X12" s="43">
        <v>34</v>
      </c>
      <c r="Y12" s="33">
        <f t="shared" si="0"/>
        <v>0.88235294117647056</v>
      </c>
      <c r="Z12" s="33">
        <f t="shared" si="1"/>
        <v>4.1818181818181817</v>
      </c>
      <c r="AA12" s="15">
        <f t="shared" si="2"/>
        <v>3.2994652406417111</v>
      </c>
      <c r="AB12" s="33" t="s">
        <v>22</v>
      </c>
      <c r="AC12" s="33" t="s">
        <v>61</v>
      </c>
      <c r="AD12" s="33">
        <v>38</v>
      </c>
    </row>
    <row r="13" spans="1:32" x14ac:dyDescent="0.25">
      <c r="A13" s="33" t="s">
        <v>231</v>
      </c>
      <c r="B13" s="33" t="s">
        <v>9</v>
      </c>
      <c r="C13" s="33" t="s">
        <v>118</v>
      </c>
      <c r="D13" s="33" t="s">
        <v>28</v>
      </c>
      <c r="E13" s="33">
        <v>2020</v>
      </c>
      <c r="F13" s="33" t="s">
        <v>31</v>
      </c>
      <c r="G13" s="33">
        <v>580</v>
      </c>
      <c r="H13" s="33" t="s">
        <v>881</v>
      </c>
      <c r="I13" s="33" t="s">
        <v>26</v>
      </c>
      <c r="J13" s="33" t="s">
        <v>32</v>
      </c>
      <c r="K13" s="33" t="s">
        <v>48</v>
      </c>
      <c r="L13" s="35" t="s">
        <v>453</v>
      </c>
      <c r="M13" s="33" t="s">
        <v>32</v>
      </c>
      <c r="N13" s="33" t="s">
        <v>37</v>
      </c>
      <c r="O13" s="33" t="s">
        <v>32</v>
      </c>
      <c r="P13" s="33">
        <v>2</v>
      </c>
      <c r="Q13" s="33">
        <v>30</v>
      </c>
      <c r="S13" s="33">
        <v>46</v>
      </c>
      <c r="T13" s="33" t="s">
        <v>919</v>
      </c>
      <c r="U13" s="33" t="s">
        <v>38</v>
      </c>
      <c r="V13" s="33">
        <v>8</v>
      </c>
      <c r="W13" s="33">
        <v>11</v>
      </c>
      <c r="X13" s="43">
        <v>34</v>
      </c>
      <c r="Y13" s="33">
        <f t="shared" si="0"/>
        <v>0.88235294117647056</v>
      </c>
      <c r="Z13" s="33">
        <f t="shared" si="1"/>
        <v>4.1818181818181817</v>
      </c>
      <c r="AA13" s="15">
        <f t="shared" si="2"/>
        <v>3.2994652406417111</v>
      </c>
      <c r="AB13" s="33" t="s">
        <v>22</v>
      </c>
      <c r="AC13" s="33" t="s">
        <v>61</v>
      </c>
      <c r="AD13" s="33">
        <v>38</v>
      </c>
    </row>
    <row r="14" spans="1:32" x14ac:dyDescent="0.25">
      <c r="A14" s="33" t="s">
        <v>232</v>
      </c>
      <c r="B14" s="33" t="s">
        <v>9</v>
      </c>
      <c r="C14" s="33" t="s">
        <v>118</v>
      </c>
      <c r="D14" s="33" t="s">
        <v>29</v>
      </c>
      <c r="E14" s="33">
        <v>2020</v>
      </c>
      <c r="F14" s="33" t="s">
        <v>31</v>
      </c>
      <c r="G14" s="33">
        <v>470</v>
      </c>
      <c r="H14" s="33" t="s">
        <v>336</v>
      </c>
      <c r="I14" s="33" t="s">
        <v>26</v>
      </c>
      <c r="J14" s="33" t="s">
        <v>32</v>
      </c>
      <c r="K14" s="33" t="s">
        <v>48</v>
      </c>
      <c r="L14" s="33" t="s">
        <v>36</v>
      </c>
      <c r="M14" s="33" t="s">
        <v>32</v>
      </c>
      <c r="N14" s="33" t="s">
        <v>37</v>
      </c>
      <c r="O14" s="33" t="s">
        <v>32</v>
      </c>
      <c r="P14" s="33">
        <v>3</v>
      </c>
      <c r="Q14" s="33">
        <v>28</v>
      </c>
      <c r="R14" s="33">
        <v>38</v>
      </c>
      <c r="S14" s="43">
        <v>48</v>
      </c>
      <c r="T14" s="33" t="s">
        <v>917</v>
      </c>
      <c r="U14" s="33" t="s">
        <v>36</v>
      </c>
      <c r="V14" s="33">
        <v>7</v>
      </c>
      <c r="W14" s="33">
        <v>14</v>
      </c>
      <c r="X14" s="43">
        <v>34</v>
      </c>
      <c r="Y14" s="33">
        <f t="shared" si="0"/>
        <v>0.82352941176470584</v>
      </c>
      <c r="Z14" s="33">
        <f t="shared" si="1"/>
        <v>3.4285714285714284</v>
      </c>
      <c r="AA14" s="15">
        <f t="shared" si="2"/>
        <v>2.6050420168067223</v>
      </c>
      <c r="AB14" s="33" t="s">
        <v>53</v>
      </c>
      <c r="AC14" s="33" t="s">
        <v>60</v>
      </c>
      <c r="AD14" s="33">
        <v>38</v>
      </c>
    </row>
    <row r="15" spans="1:32" x14ac:dyDescent="0.25">
      <c r="A15" s="33" t="s">
        <v>233</v>
      </c>
      <c r="B15" s="33" t="s">
        <v>9</v>
      </c>
      <c r="C15" s="33" t="s">
        <v>118</v>
      </c>
      <c r="D15" s="33" t="s">
        <v>41</v>
      </c>
      <c r="E15" s="33">
        <v>2020</v>
      </c>
      <c r="F15" s="33" t="s">
        <v>31</v>
      </c>
      <c r="G15" s="33">
        <v>510</v>
      </c>
      <c r="H15" s="33" t="s">
        <v>42</v>
      </c>
      <c r="I15" s="33" t="s">
        <v>26</v>
      </c>
      <c r="J15" s="33" t="s">
        <v>43</v>
      </c>
      <c r="K15" s="33" t="s">
        <v>45</v>
      </c>
      <c r="L15" s="33" t="s">
        <v>36</v>
      </c>
      <c r="M15" s="33" t="s">
        <v>199</v>
      </c>
      <c r="N15" s="33" t="s">
        <v>37</v>
      </c>
      <c r="O15" s="33" t="s">
        <v>54</v>
      </c>
      <c r="P15" s="33">
        <v>3</v>
      </c>
      <c r="Q15" s="33">
        <v>28</v>
      </c>
      <c r="R15" s="33">
        <v>38</v>
      </c>
      <c r="S15" s="43">
        <v>48</v>
      </c>
      <c r="T15" s="33" t="s">
        <v>919</v>
      </c>
      <c r="U15" s="33" t="s">
        <v>38</v>
      </c>
      <c r="V15" s="33">
        <v>8</v>
      </c>
      <c r="W15" s="33">
        <v>11</v>
      </c>
      <c r="X15" s="43">
        <v>34</v>
      </c>
      <c r="Y15" s="33">
        <f t="shared" si="0"/>
        <v>0.82352941176470584</v>
      </c>
      <c r="Z15" s="33">
        <f t="shared" si="1"/>
        <v>4.3636363636363633</v>
      </c>
      <c r="AA15" s="15">
        <f t="shared" si="2"/>
        <v>3.5401069518716577</v>
      </c>
      <c r="AB15" s="33" t="s">
        <v>32</v>
      </c>
      <c r="AC15" s="33" t="s">
        <v>46</v>
      </c>
      <c r="AD15" s="33">
        <v>38</v>
      </c>
    </row>
    <row r="16" spans="1:32" s="71" customFormat="1" x14ac:dyDescent="0.25">
      <c r="A16" s="71" t="s">
        <v>234</v>
      </c>
      <c r="B16" s="71" t="s">
        <v>9</v>
      </c>
      <c r="C16" s="71" t="s">
        <v>118</v>
      </c>
      <c r="D16" s="71" t="s">
        <v>47</v>
      </c>
      <c r="E16" s="71">
        <v>2020</v>
      </c>
      <c r="F16" s="71" t="s">
        <v>31</v>
      </c>
      <c r="G16" s="71">
        <v>410</v>
      </c>
      <c r="H16" s="71" t="s">
        <v>884</v>
      </c>
      <c r="I16" s="71" t="s">
        <v>26</v>
      </c>
      <c r="J16" s="71" t="s">
        <v>35</v>
      </c>
      <c r="K16" s="71" t="s">
        <v>48</v>
      </c>
      <c r="L16" s="71" t="s">
        <v>49</v>
      </c>
      <c r="M16" s="71" t="s">
        <v>32</v>
      </c>
      <c r="N16" s="71" t="s">
        <v>50</v>
      </c>
      <c r="O16" s="71" t="s">
        <v>32</v>
      </c>
      <c r="P16" s="71">
        <v>1</v>
      </c>
      <c r="Q16" s="71">
        <v>42</v>
      </c>
      <c r="S16" s="72">
        <v>42</v>
      </c>
      <c r="T16" s="71" t="s">
        <v>917</v>
      </c>
      <c r="U16" s="71" t="s">
        <v>36</v>
      </c>
      <c r="V16" s="71">
        <v>7</v>
      </c>
      <c r="W16" s="71">
        <v>14</v>
      </c>
      <c r="X16" s="73">
        <v>34</v>
      </c>
      <c r="Y16" s="71">
        <f t="shared" si="0"/>
        <v>1.2352941176470589</v>
      </c>
      <c r="Z16" s="71">
        <f t="shared" si="1"/>
        <v>3</v>
      </c>
      <c r="AA16" s="74">
        <f t="shared" si="2"/>
        <v>1.7647058823529411</v>
      </c>
      <c r="AB16" s="71" t="s">
        <v>32</v>
      </c>
      <c r="AC16" s="71" t="s">
        <v>46</v>
      </c>
      <c r="AD16" s="71">
        <v>38</v>
      </c>
    </row>
    <row r="17" spans="1:32" x14ac:dyDescent="0.25">
      <c r="A17" s="33" t="s">
        <v>235</v>
      </c>
      <c r="B17" s="33" t="s">
        <v>55</v>
      </c>
      <c r="C17" s="33" t="s">
        <v>119</v>
      </c>
      <c r="D17" s="33" t="s">
        <v>56</v>
      </c>
      <c r="E17" s="33">
        <v>2020</v>
      </c>
      <c r="F17" s="33" t="s">
        <v>58</v>
      </c>
      <c r="G17" s="33">
        <v>550</v>
      </c>
      <c r="H17" s="33" t="s">
        <v>59</v>
      </c>
      <c r="I17" s="33" t="s">
        <v>26</v>
      </c>
      <c r="J17" s="33" t="s">
        <v>43</v>
      </c>
      <c r="K17" s="33" t="s">
        <v>45</v>
      </c>
      <c r="L17" s="33" t="s">
        <v>59</v>
      </c>
      <c r="M17" s="33" t="s">
        <v>32</v>
      </c>
      <c r="N17" s="33" t="s">
        <v>50</v>
      </c>
      <c r="O17" s="33" t="s">
        <v>32</v>
      </c>
      <c r="P17" s="33">
        <v>2</v>
      </c>
      <c r="Q17" s="33">
        <v>28</v>
      </c>
      <c r="S17" s="33">
        <v>44</v>
      </c>
      <c r="T17" s="33" t="s">
        <v>919</v>
      </c>
      <c r="U17" s="33" t="s">
        <v>38</v>
      </c>
      <c r="V17" s="33">
        <v>8</v>
      </c>
      <c r="W17" s="33">
        <v>11</v>
      </c>
      <c r="X17" s="43">
        <v>34</v>
      </c>
      <c r="Y17" s="33">
        <f t="shared" si="0"/>
        <v>0.82352941176470584</v>
      </c>
      <c r="Z17" s="33">
        <f t="shared" si="1"/>
        <v>4</v>
      </c>
      <c r="AA17" s="15">
        <f t="shared" si="2"/>
        <v>3.1764705882352944</v>
      </c>
      <c r="AB17" s="33" t="s">
        <v>39</v>
      </c>
      <c r="AC17" s="33" t="s">
        <v>60</v>
      </c>
      <c r="AD17" s="33">
        <v>45</v>
      </c>
    </row>
    <row r="18" spans="1:32" x14ac:dyDescent="0.25">
      <c r="A18" s="33" t="s">
        <v>236</v>
      </c>
      <c r="B18" s="33" t="s">
        <v>55</v>
      </c>
      <c r="C18" s="33" t="s">
        <v>119</v>
      </c>
      <c r="D18" s="33" t="s">
        <v>57</v>
      </c>
      <c r="E18" s="33">
        <v>2020</v>
      </c>
      <c r="F18" s="33" t="s">
        <v>58</v>
      </c>
      <c r="G18" s="33">
        <v>410</v>
      </c>
      <c r="H18" s="33" t="s">
        <v>882</v>
      </c>
      <c r="I18" s="33" t="s">
        <v>26</v>
      </c>
      <c r="J18" s="33" t="s">
        <v>625</v>
      </c>
      <c r="K18" s="33" t="s">
        <v>48</v>
      </c>
      <c r="L18" s="33" t="s">
        <v>49</v>
      </c>
      <c r="M18" s="33" t="s">
        <v>32</v>
      </c>
      <c r="N18" s="33" t="s">
        <v>50</v>
      </c>
      <c r="O18" s="33" t="s">
        <v>62</v>
      </c>
      <c r="P18" s="33">
        <v>1</v>
      </c>
      <c r="Q18" s="33">
        <v>42</v>
      </c>
      <c r="S18" s="44">
        <v>42</v>
      </c>
      <c r="T18" s="33" t="s">
        <v>917</v>
      </c>
      <c r="U18" s="33" t="s">
        <v>36</v>
      </c>
      <c r="V18" s="33">
        <v>7</v>
      </c>
      <c r="W18" s="33">
        <v>14</v>
      </c>
      <c r="X18" s="43">
        <v>34</v>
      </c>
      <c r="Y18" s="33">
        <f t="shared" si="0"/>
        <v>1.2352941176470589</v>
      </c>
      <c r="Z18" s="33">
        <f t="shared" si="1"/>
        <v>3</v>
      </c>
      <c r="AA18" s="15">
        <f t="shared" si="2"/>
        <v>1.7647058823529411</v>
      </c>
      <c r="AB18" s="33" t="s">
        <v>32</v>
      </c>
      <c r="AC18" s="33" t="s">
        <v>46</v>
      </c>
      <c r="AD18" s="33">
        <v>45</v>
      </c>
    </row>
    <row r="19" spans="1:32" x14ac:dyDescent="0.25">
      <c r="A19" s="33" t="s">
        <v>237</v>
      </c>
      <c r="B19" s="33" t="s">
        <v>55</v>
      </c>
      <c r="C19" s="33" t="s">
        <v>119</v>
      </c>
      <c r="D19" s="33" t="s">
        <v>63</v>
      </c>
      <c r="E19" s="33">
        <v>2021</v>
      </c>
      <c r="F19" s="33" t="s">
        <v>31</v>
      </c>
      <c r="G19" s="33">
        <v>750</v>
      </c>
      <c r="H19" s="33" t="s">
        <v>38</v>
      </c>
      <c r="I19" s="33" t="s">
        <v>26</v>
      </c>
      <c r="J19" s="33" t="s">
        <v>107</v>
      </c>
      <c r="K19" s="33" t="s">
        <v>48</v>
      </c>
      <c r="L19" s="33" t="s">
        <v>108</v>
      </c>
      <c r="M19" s="33" t="s">
        <v>201</v>
      </c>
      <c r="N19" s="33" t="s">
        <v>32</v>
      </c>
      <c r="O19" s="33" t="s">
        <v>133</v>
      </c>
      <c r="P19" s="33">
        <v>2</v>
      </c>
      <c r="Q19" s="33">
        <v>30</v>
      </c>
      <c r="S19" s="33">
        <v>46</v>
      </c>
      <c r="T19" s="33" t="s">
        <v>919</v>
      </c>
      <c r="U19" s="33" t="s">
        <v>109</v>
      </c>
      <c r="V19" s="33">
        <v>9</v>
      </c>
      <c r="W19" s="33">
        <v>11</v>
      </c>
      <c r="X19" s="43">
        <v>36</v>
      </c>
      <c r="Y19" s="33">
        <f t="shared" si="0"/>
        <v>0.83333333333333337</v>
      </c>
      <c r="Z19" s="33">
        <f t="shared" si="1"/>
        <v>4.1818181818181817</v>
      </c>
      <c r="AA19" s="15">
        <f t="shared" si="2"/>
        <v>3.3484848484848482</v>
      </c>
      <c r="AB19" s="33" t="s">
        <v>22</v>
      </c>
      <c r="AC19" s="33" t="s">
        <v>61</v>
      </c>
      <c r="AD19" s="33">
        <v>38</v>
      </c>
    </row>
    <row r="20" spans="1:32" x14ac:dyDescent="0.25">
      <c r="A20" s="33" t="s">
        <v>238</v>
      </c>
      <c r="B20" s="33" t="s">
        <v>55</v>
      </c>
      <c r="C20" s="33" t="s">
        <v>119</v>
      </c>
      <c r="D20" s="33" t="s">
        <v>64</v>
      </c>
      <c r="E20" s="33">
        <v>2021</v>
      </c>
      <c r="F20" s="33" t="s">
        <v>31</v>
      </c>
      <c r="G20" s="33">
        <v>500</v>
      </c>
      <c r="H20" s="33" t="s">
        <v>336</v>
      </c>
      <c r="I20" s="33" t="s">
        <v>26</v>
      </c>
      <c r="J20" s="33" t="s">
        <v>35</v>
      </c>
      <c r="K20" s="33" t="s">
        <v>48</v>
      </c>
      <c r="L20" s="33" t="s">
        <v>36</v>
      </c>
      <c r="M20" s="33" t="s">
        <v>32</v>
      </c>
      <c r="N20" s="33" t="s">
        <v>37</v>
      </c>
      <c r="O20" s="33" t="s">
        <v>32</v>
      </c>
      <c r="P20" s="33">
        <v>3</v>
      </c>
      <c r="Q20" s="33">
        <v>28</v>
      </c>
      <c r="R20" s="33">
        <v>38</v>
      </c>
      <c r="S20" s="33">
        <v>48</v>
      </c>
      <c r="T20" s="33" t="s">
        <v>917</v>
      </c>
      <c r="U20" s="33" t="s">
        <v>36</v>
      </c>
      <c r="V20" s="33">
        <v>7</v>
      </c>
      <c r="W20" s="33">
        <v>14</v>
      </c>
      <c r="X20" s="33">
        <v>34</v>
      </c>
      <c r="Y20" s="33">
        <f t="shared" si="0"/>
        <v>0.82352941176470584</v>
      </c>
      <c r="Z20" s="33">
        <f t="shared" si="1"/>
        <v>3.4285714285714284</v>
      </c>
      <c r="AA20" s="15">
        <f t="shared" si="2"/>
        <v>2.6050420168067223</v>
      </c>
      <c r="AB20" s="33" t="s">
        <v>112</v>
      </c>
      <c r="AC20" s="33" t="s">
        <v>60</v>
      </c>
      <c r="AD20" s="33">
        <v>38</v>
      </c>
    </row>
    <row r="21" spans="1:32" x14ac:dyDescent="0.25">
      <c r="A21" s="33" t="s">
        <v>239</v>
      </c>
      <c r="B21" s="33" t="s">
        <v>55</v>
      </c>
      <c r="C21" s="33" t="s">
        <v>119</v>
      </c>
      <c r="D21" s="33" t="s">
        <v>66</v>
      </c>
      <c r="E21" s="33">
        <v>2021</v>
      </c>
      <c r="F21" s="33" t="s">
        <v>31</v>
      </c>
      <c r="G21" s="33">
        <v>420</v>
      </c>
      <c r="H21" s="33" t="s">
        <v>336</v>
      </c>
      <c r="I21" s="33" t="s">
        <v>26</v>
      </c>
      <c r="J21" s="33" t="s">
        <v>35</v>
      </c>
      <c r="K21" s="33" t="s">
        <v>48</v>
      </c>
      <c r="L21" s="33" t="s">
        <v>36</v>
      </c>
      <c r="M21" s="33" t="s">
        <v>32</v>
      </c>
      <c r="N21" s="33" t="s">
        <v>37</v>
      </c>
      <c r="O21" s="33" t="s">
        <v>32</v>
      </c>
      <c r="P21" s="33">
        <v>3</v>
      </c>
      <c r="Q21" s="33">
        <v>28</v>
      </c>
      <c r="R21" s="33">
        <v>38</v>
      </c>
      <c r="S21" s="33">
        <v>48</v>
      </c>
      <c r="T21" s="33" t="s">
        <v>917</v>
      </c>
      <c r="U21" s="33" t="s">
        <v>36</v>
      </c>
      <c r="V21" s="33">
        <v>7</v>
      </c>
      <c r="W21" s="33">
        <v>14</v>
      </c>
      <c r="X21" s="33">
        <v>34</v>
      </c>
      <c r="Y21" s="33">
        <f t="shared" si="0"/>
        <v>0.82352941176470584</v>
      </c>
      <c r="Z21" s="33">
        <f t="shared" si="1"/>
        <v>3.4285714285714284</v>
      </c>
      <c r="AA21" s="15">
        <f t="shared" si="2"/>
        <v>2.6050420168067223</v>
      </c>
      <c r="AB21" s="33" t="s">
        <v>32</v>
      </c>
      <c r="AC21" s="33" t="s">
        <v>52</v>
      </c>
      <c r="AD21" s="33">
        <v>38</v>
      </c>
    </row>
    <row r="22" spans="1:32" x14ac:dyDescent="0.25">
      <c r="A22" s="33" t="s">
        <v>240</v>
      </c>
      <c r="B22" s="33" t="s">
        <v>55</v>
      </c>
      <c r="C22" s="33" t="s">
        <v>119</v>
      </c>
      <c r="D22" s="33" t="s">
        <v>56</v>
      </c>
      <c r="E22" s="33">
        <v>2021</v>
      </c>
      <c r="F22" s="33" t="s">
        <v>31</v>
      </c>
      <c r="G22" s="33">
        <v>550</v>
      </c>
      <c r="H22" s="33" t="s">
        <v>881</v>
      </c>
      <c r="I22" s="33" t="s">
        <v>26</v>
      </c>
      <c r="J22" s="33" t="s">
        <v>43</v>
      </c>
      <c r="K22" s="33" t="s">
        <v>45</v>
      </c>
      <c r="L22" s="33" t="s">
        <v>59</v>
      </c>
      <c r="M22" s="33" t="s">
        <v>32</v>
      </c>
      <c r="N22" s="33" t="s">
        <v>50</v>
      </c>
      <c r="O22" s="33" t="s">
        <v>32</v>
      </c>
      <c r="P22" s="33">
        <v>2</v>
      </c>
      <c r="Q22" s="33">
        <v>28</v>
      </c>
      <c r="S22" s="33">
        <v>44</v>
      </c>
      <c r="T22" s="33" t="s">
        <v>919</v>
      </c>
      <c r="U22" s="33" t="s">
        <v>38</v>
      </c>
      <c r="V22" s="33">
        <v>8</v>
      </c>
      <c r="W22" s="33">
        <v>11</v>
      </c>
      <c r="X22" s="33">
        <v>34</v>
      </c>
      <c r="Y22" s="33">
        <f t="shared" si="0"/>
        <v>0.82352941176470584</v>
      </c>
      <c r="Z22" s="33">
        <f t="shared" si="1"/>
        <v>4</v>
      </c>
      <c r="AA22" s="15">
        <f t="shared" si="2"/>
        <v>3.1764705882352944</v>
      </c>
      <c r="AB22" s="33" t="s">
        <v>39</v>
      </c>
      <c r="AC22" s="33" t="s">
        <v>60</v>
      </c>
      <c r="AD22" s="33">
        <v>45</v>
      </c>
    </row>
    <row r="23" spans="1:32" x14ac:dyDescent="0.25">
      <c r="A23" s="33" t="s">
        <v>241</v>
      </c>
      <c r="B23" s="33" t="s">
        <v>55</v>
      </c>
      <c r="C23" s="33" t="s">
        <v>119</v>
      </c>
      <c r="D23" s="33" t="s">
        <v>57</v>
      </c>
      <c r="E23" s="33">
        <v>2021</v>
      </c>
      <c r="F23" s="33" t="s">
        <v>31</v>
      </c>
      <c r="G23" s="33">
        <v>470</v>
      </c>
      <c r="H23" s="33" t="s">
        <v>882</v>
      </c>
      <c r="I23" s="33" t="s">
        <v>26</v>
      </c>
      <c r="J23" s="33" t="s">
        <v>625</v>
      </c>
      <c r="K23" s="33" t="s">
        <v>48</v>
      </c>
      <c r="L23" s="33" t="s">
        <v>49</v>
      </c>
      <c r="M23" s="33" t="s">
        <v>32</v>
      </c>
      <c r="N23" s="33" t="s">
        <v>50</v>
      </c>
      <c r="O23" s="33" t="s">
        <v>62</v>
      </c>
      <c r="P23" s="33">
        <v>1</v>
      </c>
      <c r="Q23" s="33">
        <v>42</v>
      </c>
      <c r="S23" s="36">
        <v>42</v>
      </c>
      <c r="T23" s="33" t="s">
        <v>917</v>
      </c>
      <c r="U23" s="33" t="s">
        <v>36</v>
      </c>
      <c r="V23" s="33">
        <v>7</v>
      </c>
      <c r="W23" s="33">
        <v>14</v>
      </c>
      <c r="X23" s="33">
        <v>34</v>
      </c>
      <c r="Y23" s="33">
        <f t="shared" si="0"/>
        <v>1.2352941176470589</v>
      </c>
      <c r="Z23" s="33">
        <f t="shared" si="1"/>
        <v>3</v>
      </c>
      <c r="AA23" s="15">
        <f t="shared" si="2"/>
        <v>1.7647058823529411</v>
      </c>
      <c r="AB23" s="33" t="s">
        <v>32</v>
      </c>
      <c r="AC23" s="33" t="s">
        <v>46</v>
      </c>
      <c r="AD23" s="33">
        <v>45</v>
      </c>
    </row>
    <row r="24" spans="1:32" x14ac:dyDescent="0.25">
      <c r="A24" s="33" t="s">
        <v>242</v>
      </c>
      <c r="B24" s="33" t="s">
        <v>55</v>
      </c>
      <c r="C24" s="33" t="s">
        <v>119</v>
      </c>
      <c r="D24" s="33" t="s">
        <v>63</v>
      </c>
      <c r="E24" s="33">
        <v>2020</v>
      </c>
      <c r="F24" s="33" t="s">
        <v>31</v>
      </c>
      <c r="G24" s="33">
        <v>830</v>
      </c>
      <c r="H24" s="33" t="s">
        <v>38</v>
      </c>
      <c r="I24" s="33" t="s">
        <v>26</v>
      </c>
      <c r="J24" s="33" t="s">
        <v>107</v>
      </c>
      <c r="K24" s="33" t="s">
        <v>48</v>
      </c>
      <c r="L24" s="33" t="s">
        <v>108</v>
      </c>
      <c r="M24" s="33" t="s">
        <v>201</v>
      </c>
      <c r="N24" s="33" t="s">
        <v>32</v>
      </c>
      <c r="O24" s="33" t="s">
        <v>133</v>
      </c>
      <c r="P24" s="33">
        <v>2</v>
      </c>
      <c r="Q24" s="33">
        <v>30</v>
      </c>
      <c r="S24" s="33">
        <v>46</v>
      </c>
      <c r="T24" s="33" t="s">
        <v>919</v>
      </c>
      <c r="U24" s="33" t="s">
        <v>109</v>
      </c>
      <c r="V24" s="33">
        <v>9</v>
      </c>
      <c r="W24" s="33">
        <v>11</v>
      </c>
      <c r="X24" s="33">
        <v>36</v>
      </c>
      <c r="Y24" s="33">
        <f t="shared" si="0"/>
        <v>0.83333333333333337</v>
      </c>
      <c r="Z24" s="33">
        <f t="shared" si="1"/>
        <v>4.1818181818181817</v>
      </c>
      <c r="AA24" s="15">
        <f t="shared" si="2"/>
        <v>3.3484848484848482</v>
      </c>
      <c r="AB24" s="33" t="s">
        <v>22</v>
      </c>
      <c r="AC24" s="33" t="s">
        <v>61</v>
      </c>
      <c r="AD24" s="33">
        <v>38</v>
      </c>
    </row>
    <row r="25" spans="1:32" x14ac:dyDescent="0.25">
      <c r="A25" s="33" t="s">
        <v>243</v>
      </c>
      <c r="B25" s="33" t="s">
        <v>55</v>
      </c>
      <c r="C25" s="33" t="s">
        <v>119</v>
      </c>
      <c r="D25" s="33" t="s">
        <v>67</v>
      </c>
      <c r="E25" s="33">
        <v>2020</v>
      </c>
      <c r="F25" s="33" t="s">
        <v>31</v>
      </c>
      <c r="G25" s="33">
        <v>710</v>
      </c>
      <c r="H25" s="33" t="s">
        <v>38</v>
      </c>
      <c r="I25" s="33" t="s">
        <v>26</v>
      </c>
      <c r="J25" s="33" t="s">
        <v>32</v>
      </c>
      <c r="K25" s="33" t="s">
        <v>48</v>
      </c>
      <c r="L25" s="35" t="s">
        <v>453</v>
      </c>
      <c r="M25" s="33" t="s">
        <v>32</v>
      </c>
      <c r="N25" s="33" t="s">
        <v>37</v>
      </c>
      <c r="O25" s="33" t="s">
        <v>32</v>
      </c>
      <c r="P25" s="33">
        <v>2</v>
      </c>
      <c r="Q25" s="33">
        <v>30</v>
      </c>
      <c r="S25" s="33">
        <v>46</v>
      </c>
      <c r="T25" s="33" t="s">
        <v>919</v>
      </c>
      <c r="U25" s="33" t="s">
        <v>38</v>
      </c>
      <c r="V25" s="33">
        <v>8</v>
      </c>
      <c r="W25" s="33">
        <v>11</v>
      </c>
      <c r="X25" s="33">
        <v>34</v>
      </c>
      <c r="Y25" s="33">
        <f t="shared" si="0"/>
        <v>0.88235294117647056</v>
      </c>
      <c r="Z25" s="33">
        <f t="shared" si="1"/>
        <v>4.1818181818181817</v>
      </c>
      <c r="AA25" s="15">
        <f t="shared" si="2"/>
        <v>3.2994652406417111</v>
      </c>
      <c r="AB25" s="33" t="s">
        <v>53</v>
      </c>
      <c r="AC25" s="33" t="s">
        <v>60</v>
      </c>
      <c r="AD25" s="33">
        <v>38</v>
      </c>
    </row>
    <row r="26" spans="1:32" x14ac:dyDescent="0.25">
      <c r="A26" s="33" t="s">
        <v>244</v>
      </c>
      <c r="B26" s="33" t="s">
        <v>55</v>
      </c>
      <c r="C26" s="33" t="s">
        <v>119</v>
      </c>
      <c r="D26" s="33" t="s">
        <v>65</v>
      </c>
      <c r="E26" s="33">
        <v>2020</v>
      </c>
      <c r="F26" s="33" t="s">
        <v>31</v>
      </c>
      <c r="G26" s="33">
        <v>580</v>
      </c>
      <c r="H26" s="33" t="s">
        <v>38</v>
      </c>
      <c r="I26" s="33" t="s">
        <v>26</v>
      </c>
      <c r="J26" s="33" t="s">
        <v>32</v>
      </c>
      <c r="K26" s="33" t="s">
        <v>48</v>
      </c>
      <c r="L26" s="35" t="s">
        <v>453</v>
      </c>
      <c r="M26" s="33" t="s">
        <v>32</v>
      </c>
      <c r="N26" s="33" t="s">
        <v>37</v>
      </c>
      <c r="O26" s="33" t="s">
        <v>32</v>
      </c>
      <c r="P26" s="33">
        <v>2</v>
      </c>
      <c r="Q26" s="33">
        <v>30</v>
      </c>
      <c r="S26" s="33">
        <v>46</v>
      </c>
      <c r="T26" s="33" t="s">
        <v>919</v>
      </c>
      <c r="U26" s="33" t="s">
        <v>38</v>
      </c>
      <c r="V26" s="33">
        <v>8</v>
      </c>
      <c r="W26" s="33">
        <v>11</v>
      </c>
      <c r="X26" s="33">
        <v>34</v>
      </c>
      <c r="Y26" s="33">
        <f t="shared" si="0"/>
        <v>0.88235294117647056</v>
      </c>
      <c r="Z26" s="33">
        <f t="shared" si="1"/>
        <v>4.1818181818181817</v>
      </c>
      <c r="AA26" s="15">
        <f t="shared" si="2"/>
        <v>3.2994652406417111</v>
      </c>
      <c r="AB26" s="33" t="s">
        <v>22</v>
      </c>
      <c r="AC26" s="33" t="s">
        <v>61</v>
      </c>
      <c r="AD26" s="33">
        <v>38</v>
      </c>
    </row>
    <row r="27" spans="1:32" x14ac:dyDescent="0.25">
      <c r="A27" s="33" t="s">
        <v>245</v>
      </c>
      <c r="B27" s="33" t="s">
        <v>55</v>
      </c>
      <c r="C27" s="33" t="s">
        <v>119</v>
      </c>
      <c r="D27" s="33" t="s">
        <v>64</v>
      </c>
      <c r="E27" s="33">
        <v>2020</v>
      </c>
      <c r="F27" s="33" t="s">
        <v>31</v>
      </c>
      <c r="G27" s="33">
        <v>470</v>
      </c>
      <c r="H27" s="33" t="s">
        <v>336</v>
      </c>
      <c r="I27" s="33" t="s">
        <v>26</v>
      </c>
      <c r="J27" s="33" t="s">
        <v>35</v>
      </c>
      <c r="K27" s="33" t="s">
        <v>48</v>
      </c>
      <c r="L27" s="33" t="s">
        <v>36</v>
      </c>
      <c r="M27" s="33" t="s">
        <v>32</v>
      </c>
      <c r="N27" s="33" t="s">
        <v>37</v>
      </c>
      <c r="O27" s="33" t="s">
        <v>32</v>
      </c>
      <c r="P27" s="33">
        <v>3</v>
      </c>
      <c r="Q27" s="33">
        <v>28</v>
      </c>
      <c r="R27" s="33">
        <v>38</v>
      </c>
      <c r="S27" s="33">
        <v>48</v>
      </c>
      <c r="T27" s="33" t="s">
        <v>917</v>
      </c>
      <c r="U27" s="33" t="s">
        <v>36</v>
      </c>
      <c r="V27" s="33">
        <v>7</v>
      </c>
      <c r="W27" s="33">
        <v>14</v>
      </c>
      <c r="X27" s="33">
        <v>34</v>
      </c>
      <c r="Y27" s="33">
        <f t="shared" si="0"/>
        <v>0.82352941176470584</v>
      </c>
      <c r="Z27" s="33">
        <f t="shared" si="1"/>
        <v>3.4285714285714284</v>
      </c>
      <c r="AA27" s="15">
        <f t="shared" si="2"/>
        <v>2.6050420168067223</v>
      </c>
      <c r="AB27" s="33" t="s">
        <v>112</v>
      </c>
      <c r="AC27" s="33" t="s">
        <v>60</v>
      </c>
      <c r="AD27" s="33">
        <v>38</v>
      </c>
    </row>
    <row r="28" spans="1:32" x14ac:dyDescent="0.25">
      <c r="A28" s="33" t="s">
        <v>246</v>
      </c>
      <c r="B28" s="33" t="s">
        <v>55</v>
      </c>
      <c r="C28" s="33" t="s">
        <v>119</v>
      </c>
      <c r="D28" s="33" t="s">
        <v>66</v>
      </c>
      <c r="E28" s="33">
        <v>2020</v>
      </c>
      <c r="F28" s="33" t="s">
        <v>31</v>
      </c>
      <c r="G28" s="33">
        <v>420</v>
      </c>
      <c r="H28" s="33" t="s">
        <v>336</v>
      </c>
      <c r="I28" s="33" t="s">
        <v>26</v>
      </c>
      <c r="J28" s="33" t="s">
        <v>35</v>
      </c>
      <c r="K28" s="33" t="s">
        <v>48</v>
      </c>
      <c r="L28" s="33" t="s">
        <v>36</v>
      </c>
      <c r="M28" s="33" t="s">
        <v>32</v>
      </c>
      <c r="N28" s="33" t="s">
        <v>37</v>
      </c>
      <c r="O28" s="33" t="s">
        <v>32</v>
      </c>
      <c r="P28" s="33">
        <v>3</v>
      </c>
      <c r="Q28" s="33">
        <v>28</v>
      </c>
      <c r="R28" s="33">
        <v>38</v>
      </c>
      <c r="S28" s="33">
        <v>48</v>
      </c>
      <c r="T28" s="33" t="s">
        <v>917</v>
      </c>
      <c r="U28" s="33" t="s">
        <v>36</v>
      </c>
      <c r="V28" s="33">
        <v>7</v>
      </c>
      <c r="W28" s="33">
        <v>14</v>
      </c>
      <c r="X28" s="33">
        <v>34</v>
      </c>
      <c r="Y28" s="33">
        <f t="shared" si="0"/>
        <v>0.82352941176470584</v>
      </c>
      <c r="Z28" s="33">
        <f t="shared" si="1"/>
        <v>3.4285714285714284</v>
      </c>
      <c r="AA28" s="15">
        <f t="shared" si="2"/>
        <v>2.6050420168067223</v>
      </c>
      <c r="AB28" s="33" t="s">
        <v>32</v>
      </c>
      <c r="AC28" s="33" t="s">
        <v>52</v>
      </c>
      <c r="AD28" s="33">
        <v>38</v>
      </c>
    </row>
    <row r="29" spans="1:32" x14ac:dyDescent="0.25">
      <c r="A29" s="33" t="s">
        <v>247</v>
      </c>
      <c r="B29" s="33" t="s">
        <v>55</v>
      </c>
      <c r="C29" s="33" t="s">
        <v>119</v>
      </c>
      <c r="D29" s="33" t="s">
        <v>116</v>
      </c>
      <c r="E29" s="33">
        <v>2021</v>
      </c>
      <c r="F29" s="33" t="s">
        <v>11</v>
      </c>
      <c r="G29" s="33">
        <v>2000</v>
      </c>
      <c r="H29" s="33" t="s">
        <v>117</v>
      </c>
      <c r="I29" s="33" t="s">
        <v>26</v>
      </c>
      <c r="J29" s="33" t="s">
        <v>27</v>
      </c>
      <c r="K29" s="33" t="s">
        <v>48</v>
      </c>
      <c r="L29" s="33" t="s">
        <v>510</v>
      </c>
      <c r="M29" s="33" t="s">
        <v>199</v>
      </c>
      <c r="N29" s="33" t="s">
        <v>507</v>
      </c>
      <c r="O29" s="33" t="s">
        <v>120</v>
      </c>
      <c r="P29" s="33">
        <v>2</v>
      </c>
      <c r="Q29" s="33">
        <v>34</v>
      </c>
      <c r="S29" s="33">
        <v>50</v>
      </c>
      <c r="T29" s="33" t="s">
        <v>917</v>
      </c>
      <c r="U29" s="33" t="s">
        <v>15</v>
      </c>
      <c r="V29" s="33">
        <v>11</v>
      </c>
      <c r="W29" s="33">
        <v>11</v>
      </c>
      <c r="X29" s="33">
        <v>34</v>
      </c>
      <c r="Y29" s="33">
        <f t="shared" si="0"/>
        <v>1</v>
      </c>
      <c r="Z29" s="33">
        <f t="shared" si="1"/>
        <v>4.5454545454545459</v>
      </c>
      <c r="AA29" s="15">
        <f t="shared" si="2"/>
        <v>3.5454545454545459</v>
      </c>
      <c r="AB29" s="33" t="s">
        <v>121</v>
      </c>
      <c r="AC29" s="33" t="s">
        <v>61</v>
      </c>
      <c r="AD29" s="33">
        <v>32</v>
      </c>
      <c r="AF29" s="33" t="s">
        <v>217</v>
      </c>
    </row>
    <row r="30" spans="1:32" x14ac:dyDescent="0.25">
      <c r="A30" s="33" t="s">
        <v>248</v>
      </c>
      <c r="B30" s="33" t="s">
        <v>55</v>
      </c>
      <c r="C30" s="33" t="s">
        <v>119</v>
      </c>
      <c r="D30" s="33" t="s">
        <v>69</v>
      </c>
      <c r="E30" s="33">
        <v>2021</v>
      </c>
      <c r="F30" s="33" t="s">
        <v>11</v>
      </c>
      <c r="G30" s="33">
        <v>800</v>
      </c>
      <c r="H30" s="33" t="s">
        <v>122</v>
      </c>
      <c r="I30" s="33" t="s">
        <v>26</v>
      </c>
      <c r="J30" s="33" t="s">
        <v>27</v>
      </c>
      <c r="K30" s="33" t="s">
        <v>48</v>
      </c>
      <c r="L30" s="33" t="s">
        <v>122</v>
      </c>
      <c r="M30" s="33" t="s">
        <v>32</v>
      </c>
      <c r="N30" s="33" t="s">
        <v>37</v>
      </c>
      <c r="O30" s="33" t="s">
        <v>123</v>
      </c>
      <c r="P30" s="33">
        <v>2</v>
      </c>
      <c r="Q30" s="33">
        <v>34</v>
      </c>
      <c r="S30" s="33">
        <v>50</v>
      </c>
      <c r="T30" s="33" t="s">
        <v>917</v>
      </c>
      <c r="U30" s="33" t="s">
        <v>122</v>
      </c>
      <c r="V30" s="33">
        <v>8</v>
      </c>
      <c r="W30" s="33">
        <v>11</v>
      </c>
      <c r="X30" s="33">
        <v>34</v>
      </c>
      <c r="Y30" s="33">
        <f t="shared" si="0"/>
        <v>1</v>
      </c>
      <c r="Z30" s="33">
        <f t="shared" si="1"/>
        <v>4.5454545454545459</v>
      </c>
      <c r="AA30" s="15">
        <f t="shared" si="2"/>
        <v>3.5454545454545459</v>
      </c>
      <c r="AB30" s="33" t="s">
        <v>22</v>
      </c>
      <c r="AC30" s="33" t="s">
        <v>61</v>
      </c>
      <c r="AD30" s="33">
        <v>32</v>
      </c>
    </row>
    <row r="31" spans="1:32" x14ac:dyDescent="0.25">
      <c r="A31" s="33" t="s">
        <v>249</v>
      </c>
      <c r="B31" s="33" t="s">
        <v>55</v>
      </c>
      <c r="C31" s="33" t="s">
        <v>119</v>
      </c>
      <c r="D31" s="33" t="s">
        <v>116</v>
      </c>
      <c r="E31" s="33">
        <v>2020</v>
      </c>
      <c r="F31" s="33" t="s">
        <v>11</v>
      </c>
      <c r="G31" s="33">
        <v>2000</v>
      </c>
      <c r="H31" s="33" t="s">
        <v>117</v>
      </c>
      <c r="I31" s="33" t="s">
        <v>26</v>
      </c>
      <c r="J31" s="33" t="s">
        <v>27</v>
      </c>
      <c r="K31" s="33" t="s">
        <v>48</v>
      </c>
      <c r="L31" s="33" t="s">
        <v>510</v>
      </c>
      <c r="M31" s="33" t="s">
        <v>199</v>
      </c>
      <c r="N31" s="33" t="s">
        <v>507</v>
      </c>
      <c r="O31" s="33" t="s">
        <v>120</v>
      </c>
      <c r="P31" s="33">
        <v>2</v>
      </c>
      <c r="Q31" s="33">
        <v>34</v>
      </c>
      <c r="S31" s="33">
        <v>50</v>
      </c>
      <c r="T31" s="33" t="s">
        <v>917</v>
      </c>
      <c r="U31" s="33" t="s">
        <v>15</v>
      </c>
      <c r="V31" s="33">
        <v>11</v>
      </c>
      <c r="W31" s="33">
        <v>11</v>
      </c>
      <c r="X31" s="33">
        <v>34</v>
      </c>
      <c r="Y31" s="33">
        <f t="shared" si="0"/>
        <v>1</v>
      </c>
      <c r="Z31" s="33">
        <f t="shared" si="1"/>
        <v>4.5454545454545459</v>
      </c>
      <c r="AA31" s="15">
        <f t="shared" si="2"/>
        <v>3.5454545454545459</v>
      </c>
      <c r="AB31" s="33" t="s">
        <v>121</v>
      </c>
      <c r="AC31" s="33" t="s">
        <v>61</v>
      </c>
      <c r="AD31" s="33">
        <v>32</v>
      </c>
      <c r="AF31" s="33" t="s">
        <v>217</v>
      </c>
    </row>
    <row r="32" spans="1:32" x14ac:dyDescent="0.25">
      <c r="A32" s="33" t="s">
        <v>250</v>
      </c>
      <c r="B32" s="33" t="s">
        <v>55</v>
      </c>
      <c r="C32" s="33" t="s">
        <v>119</v>
      </c>
      <c r="D32" s="33" t="s">
        <v>68</v>
      </c>
      <c r="E32" s="33">
        <v>2020</v>
      </c>
      <c r="F32" s="33" t="s">
        <v>11</v>
      </c>
      <c r="G32" s="33">
        <v>900</v>
      </c>
      <c r="H32" s="33" t="s">
        <v>14</v>
      </c>
      <c r="I32" s="33" t="s">
        <v>26</v>
      </c>
      <c r="J32" s="33" t="s">
        <v>27</v>
      </c>
      <c r="K32" s="33" t="s">
        <v>48</v>
      </c>
      <c r="L32" s="33" t="s">
        <v>14</v>
      </c>
      <c r="M32" s="33" t="s">
        <v>195</v>
      </c>
      <c r="N32" s="33" t="s">
        <v>32</v>
      </c>
      <c r="O32" s="33" t="s">
        <v>17</v>
      </c>
      <c r="P32" s="33">
        <v>2</v>
      </c>
      <c r="Q32" s="33">
        <v>34</v>
      </c>
      <c r="S32" s="33">
        <v>50</v>
      </c>
      <c r="T32" s="33" t="s">
        <v>917</v>
      </c>
      <c r="U32" s="33" t="s">
        <v>14</v>
      </c>
      <c r="V32" s="33">
        <v>9</v>
      </c>
      <c r="W32" s="33">
        <v>11</v>
      </c>
      <c r="X32" s="33">
        <v>34</v>
      </c>
      <c r="Y32" s="33">
        <f t="shared" si="0"/>
        <v>1</v>
      </c>
      <c r="Z32" s="33">
        <f t="shared" si="1"/>
        <v>4.5454545454545459</v>
      </c>
      <c r="AA32" s="15">
        <f t="shared" si="2"/>
        <v>3.5454545454545459</v>
      </c>
      <c r="AB32" s="33" t="s">
        <v>20</v>
      </c>
      <c r="AC32" s="33" t="s">
        <v>61</v>
      </c>
      <c r="AD32" s="33">
        <v>32</v>
      </c>
    </row>
    <row r="33" spans="1:32" s="71" customFormat="1" x14ac:dyDescent="0.25">
      <c r="A33" s="71" t="s">
        <v>251</v>
      </c>
      <c r="B33" s="71" t="s">
        <v>55</v>
      </c>
      <c r="C33" s="71" t="s">
        <v>119</v>
      </c>
      <c r="D33" s="71" t="s">
        <v>69</v>
      </c>
      <c r="E33" s="71">
        <v>2020</v>
      </c>
      <c r="F33" s="71" t="s">
        <v>11</v>
      </c>
      <c r="G33" s="71">
        <v>780</v>
      </c>
      <c r="H33" s="71" t="s">
        <v>122</v>
      </c>
      <c r="I33" s="71" t="s">
        <v>26</v>
      </c>
      <c r="J33" s="71" t="s">
        <v>27</v>
      </c>
      <c r="K33" s="71" t="s">
        <v>48</v>
      </c>
      <c r="L33" s="71" t="s">
        <v>122</v>
      </c>
      <c r="M33" s="71" t="s">
        <v>32</v>
      </c>
      <c r="N33" s="71" t="s">
        <v>37</v>
      </c>
      <c r="O33" s="71" t="s">
        <v>123</v>
      </c>
      <c r="P33" s="71">
        <v>2</v>
      </c>
      <c r="Q33" s="71">
        <v>34</v>
      </c>
      <c r="S33" s="71">
        <v>50</v>
      </c>
      <c r="T33" s="71" t="s">
        <v>917</v>
      </c>
      <c r="U33" s="71" t="s">
        <v>122</v>
      </c>
      <c r="V33" s="71">
        <v>8</v>
      </c>
      <c r="W33" s="71">
        <v>11</v>
      </c>
      <c r="X33" s="71">
        <v>34</v>
      </c>
      <c r="Y33" s="71">
        <f t="shared" si="0"/>
        <v>1</v>
      </c>
      <c r="Z33" s="71">
        <f t="shared" si="1"/>
        <v>4.5454545454545459</v>
      </c>
      <c r="AA33" s="74">
        <f t="shared" si="2"/>
        <v>3.5454545454545459</v>
      </c>
      <c r="AB33" s="71" t="s">
        <v>22</v>
      </c>
      <c r="AC33" s="71" t="s">
        <v>61</v>
      </c>
      <c r="AD33" s="71">
        <v>32</v>
      </c>
    </row>
    <row r="34" spans="1:32" x14ac:dyDescent="0.25">
      <c r="A34" s="33" t="s">
        <v>252</v>
      </c>
      <c r="B34" s="33" t="s">
        <v>160</v>
      </c>
      <c r="D34" s="33" t="s">
        <v>70</v>
      </c>
      <c r="E34" s="33">
        <v>2021</v>
      </c>
      <c r="F34" s="33" t="s">
        <v>75</v>
      </c>
      <c r="G34" s="33">
        <v>2000</v>
      </c>
      <c r="H34" s="33" t="s">
        <v>874</v>
      </c>
      <c r="I34" s="33" t="s">
        <v>156</v>
      </c>
      <c r="J34" s="33" t="s">
        <v>32</v>
      </c>
      <c r="K34" s="33" t="s">
        <v>48</v>
      </c>
      <c r="L34" s="33" t="s">
        <v>49</v>
      </c>
      <c r="M34" s="37" t="s">
        <v>837</v>
      </c>
      <c r="N34" s="33" t="s">
        <v>32</v>
      </c>
      <c r="O34" s="33" t="s">
        <v>129</v>
      </c>
      <c r="P34" s="33">
        <v>1</v>
      </c>
      <c r="Q34" s="33">
        <v>46</v>
      </c>
      <c r="S34" s="36">
        <v>46</v>
      </c>
      <c r="T34" s="36"/>
      <c r="U34" s="33" t="s">
        <v>130</v>
      </c>
      <c r="V34" s="33">
        <v>8</v>
      </c>
      <c r="W34" s="33" t="s">
        <v>32</v>
      </c>
      <c r="X34" s="33" t="s">
        <v>32</v>
      </c>
      <c r="Y34" s="33" t="s">
        <v>32</v>
      </c>
      <c r="Z34" s="33" t="s">
        <v>32</v>
      </c>
      <c r="AA34" s="15"/>
      <c r="AB34" s="33" t="s">
        <v>131</v>
      </c>
      <c r="AC34" s="33" t="s">
        <v>61</v>
      </c>
      <c r="AD34" s="41">
        <v>40</v>
      </c>
      <c r="AE34" s="41" t="s">
        <v>132</v>
      </c>
      <c r="AF34" s="33" t="s">
        <v>128</v>
      </c>
    </row>
    <row r="35" spans="1:32" x14ac:dyDescent="0.25">
      <c r="A35" s="33" t="s">
        <v>253</v>
      </c>
      <c r="B35" s="33" t="s">
        <v>160</v>
      </c>
      <c r="D35" s="33" t="s">
        <v>71</v>
      </c>
      <c r="E35" s="33">
        <v>2021</v>
      </c>
      <c r="F35" s="33" t="s">
        <v>11</v>
      </c>
      <c r="G35" s="33">
        <v>1400</v>
      </c>
      <c r="H35" s="33" t="s">
        <v>117</v>
      </c>
      <c r="I35" s="33" t="s">
        <v>156</v>
      </c>
      <c r="J35" s="33" t="s">
        <v>137</v>
      </c>
      <c r="K35" s="33" t="s">
        <v>48</v>
      </c>
      <c r="L35" s="33" t="s">
        <v>510</v>
      </c>
      <c r="M35" s="37" t="s">
        <v>195</v>
      </c>
      <c r="N35" s="33" t="s">
        <v>32</v>
      </c>
      <c r="O35" s="33" t="s">
        <v>138</v>
      </c>
      <c r="P35" s="33">
        <v>2</v>
      </c>
      <c r="Q35" s="33">
        <v>34</v>
      </c>
      <c r="S35" s="33">
        <v>50</v>
      </c>
      <c r="T35" s="33" t="s">
        <v>917</v>
      </c>
      <c r="U35" s="33" t="s">
        <v>15</v>
      </c>
      <c r="V35" s="33">
        <v>11</v>
      </c>
      <c r="W35" s="33">
        <v>11</v>
      </c>
      <c r="X35" s="33">
        <v>32</v>
      </c>
      <c r="Y35" s="33">
        <f t="shared" ref="Y35:Y66" si="3">Q35/X35</f>
        <v>1.0625</v>
      </c>
      <c r="Z35" s="33">
        <f t="shared" ref="Z35:Z66" si="4">S35/W35</f>
        <v>4.5454545454545459</v>
      </c>
      <c r="AA35" s="15">
        <f t="shared" ref="AA35:AA66" si="5">Z35-Y35</f>
        <v>3.4829545454545459</v>
      </c>
      <c r="AB35" s="33" t="s">
        <v>141</v>
      </c>
      <c r="AC35" s="33" t="s">
        <v>61</v>
      </c>
      <c r="AD35" s="33">
        <v>32</v>
      </c>
    </row>
    <row r="36" spans="1:32" x14ac:dyDescent="0.25">
      <c r="A36" s="33" t="s">
        <v>254</v>
      </c>
      <c r="B36" s="33" t="s">
        <v>160</v>
      </c>
      <c r="C36" s="33" t="s">
        <v>118</v>
      </c>
      <c r="D36" s="33" t="s">
        <v>72</v>
      </c>
      <c r="E36" s="33">
        <v>2021</v>
      </c>
      <c r="F36" s="33" t="s">
        <v>11</v>
      </c>
      <c r="G36" s="33">
        <v>1400</v>
      </c>
      <c r="H36" s="33" t="s">
        <v>117</v>
      </c>
      <c r="I36" s="33" t="s">
        <v>156</v>
      </c>
      <c r="J36" s="33" t="s">
        <v>137</v>
      </c>
      <c r="K36" s="33" t="s">
        <v>48</v>
      </c>
      <c r="L36" s="33" t="s">
        <v>510</v>
      </c>
      <c r="M36" s="37" t="s">
        <v>195</v>
      </c>
      <c r="N36" s="33" t="s">
        <v>32</v>
      </c>
      <c r="O36" s="33" t="s">
        <v>138</v>
      </c>
      <c r="P36" s="33">
        <v>2</v>
      </c>
      <c r="Q36" s="33">
        <v>34</v>
      </c>
      <c r="S36" s="33">
        <v>50</v>
      </c>
      <c r="T36" s="33" t="s">
        <v>917</v>
      </c>
      <c r="U36" s="33" t="s">
        <v>15</v>
      </c>
      <c r="V36" s="33">
        <v>11</v>
      </c>
      <c r="W36" s="33">
        <v>11</v>
      </c>
      <c r="X36" s="33">
        <v>32</v>
      </c>
      <c r="Y36" s="33">
        <f t="shared" si="3"/>
        <v>1.0625</v>
      </c>
      <c r="Z36" s="33">
        <f t="shared" si="4"/>
        <v>4.5454545454545459</v>
      </c>
      <c r="AA36" s="15">
        <f t="shared" si="5"/>
        <v>3.4829545454545459</v>
      </c>
      <c r="AB36" s="33" t="s">
        <v>141</v>
      </c>
      <c r="AC36" s="33" t="s">
        <v>61</v>
      </c>
      <c r="AD36" s="33">
        <v>32</v>
      </c>
    </row>
    <row r="37" spans="1:32" x14ac:dyDescent="0.25">
      <c r="A37" s="33" t="s">
        <v>255</v>
      </c>
      <c r="B37" s="33" t="s">
        <v>160</v>
      </c>
      <c r="D37" s="33" t="s">
        <v>73</v>
      </c>
      <c r="E37" s="33">
        <v>2021</v>
      </c>
      <c r="F37" s="33" t="s">
        <v>11</v>
      </c>
      <c r="G37" s="33">
        <v>1250</v>
      </c>
      <c r="H37" s="33" t="s">
        <v>136</v>
      </c>
      <c r="I37" s="33" t="s">
        <v>156</v>
      </c>
      <c r="J37" s="33" t="s">
        <v>137</v>
      </c>
      <c r="K37" s="33" t="s">
        <v>45</v>
      </c>
      <c r="L37" s="33" t="s">
        <v>49</v>
      </c>
      <c r="M37" s="37" t="s">
        <v>195</v>
      </c>
      <c r="N37" s="33" t="s">
        <v>32</v>
      </c>
      <c r="O37" s="33" t="s">
        <v>139</v>
      </c>
      <c r="P37" s="33">
        <v>1</v>
      </c>
      <c r="Q37" s="33">
        <v>38</v>
      </c>
      <c r="S37" s="36">
        <v>38</v>
      </c>
      <c r="T37" s="33" t="s">
        <v>919</v>
      </c>
      <c r="U37" s="33" t="s">
        <v>140</v>
      </c>
      <c r="V37" s="33">
        <v>11</v>
      </c>
      <c r="W37" s="33">
        <v>11</v>
      </c>
      <c r="X37" s="33">
        <v>32</v>
      </c>
      <c r="Y37" s="33">
        <f t="shared" si="3"/>
        <v>1.1875</v>
      </c>
      <c r="Z37" s="33">
        <f t="shared" si="4"/>
        <v>3.4545454545454546</v>
      </c>
      <c r="AA37" s="15">
        <f t="shared" si="5"/>
        <v>2.2670454545454546</v>
      </c>
      <c r="AB37" s="33" t="s">
        <v>131</v>
      </c>
      <c r="AC37" s="33" t="s">
        <v>61</v>
      </c>
      <c r="AD37" s="33">
        <v>40</v>
      </c>
    </row>
    <row r="38" spans="1:32" x14ac:dyDescent="0.25">
      <c r="A38" s="33" t="s">
        <v>256</v>
      </c>
      <c r="B38" s="33" t="s">
        <v>160</v>
      </c>
      <c r="D38" s="33" t="s">
        <v>74</v>
      </c>
      <c r="E38" s="33">
        <v>2020</v>
      </c>
      <c r="F38" s="33" t="s">
        <v>11</v>
      </c>
      <c r="G38" s="33">
        <v>1250</v>
      </c>
      <c r="H38" s="33" t="s">
        <v>136</v>
      </c>
      <c r="I38" s="33" t="s">
        <v>156</v>
      </c>
      <c r="J38" s="33" t="s">
        <v>32</v>
      </c>
      <c r="K38" s="33" t="s">
        <v>45</v>
      </c>
      <c r="L38" s="33" t="s">
        <v>49</v>
      </c>
      <c r="M38" s="37" t="s">
        <v>195</v>
      </c>
      <c r="N38" s="33" t="s">
        <v>32</v>
      </c>
      <c r="O38" s="33" t="s">
        <v>139</v>
      </c>
      <c r="P38" s="33">
        <v>1</v>
      </c>
      <c r="Q38" s="33">
        <v>38</v>
      </c>
      <c r="S38" s="36">
        <v>38</v>
      </c>
      <c r="T38" s="33" t="s">
        <v>919</v>
      </c>
      <c r="U38" s="33" t="s">
        <v>140</v>
      </c>
      <c r="V38" s="33">
        <v>11</v>
      </c>
      <c r="W38" s="33">
        <v>11</v>
      </c>
      <c r="X38" s="33">
        <v>42</v>
      </c>
      <c r="Y38" s="33">
        <f t="shared" si="3"/>
        <v>0.90476190476190477</v>
      </c>
      <c r="Z38" s="33">
        <f t="shared" si="4"/>
        <v>3.4545454545454546</v>
      </c>
      <c r="AA38" s="15">
        <f t="shared" si="5"/>
        <v>2.5497835497835499</v>
      </c>
      <c r="AB38" s="33" t="s">
        <v>131</v>
      </c>
      <c r="AC38" s="33" t="s">
        <v>61</v>
      </c>
      <c r="AD38" s="33">
        <v>40</v>
      </c>
    </row>
    <row r="39" spans="1:32" x14ac:dyDescent="0.25">
      <c r="A39" s="33" t="s">
        <v>257</v>
      </c>
      <c r="B39" s="33" t="s">
        <v>160</v>
      </c>
      <c r="D39" s="33" t="s">
        <v>74</v>
      </c>
      <c r="E39" s="33">
        <v>2021</v>
      </c>
      <c r="F39" s="33" t="s">
        <v>11</v>
      </c>
      <c r="G39" s="33">
        <v>1250</v>
      </c>
      <c r="H39" s="33" t="s">
        <v>142</v>
      </c>
      <c r="I39" s="33" t="s">
        <v>156</v>
      </c>
      <c r="J39" s="33" t="s">
        <v>156</v>
      </c>
      <c r="K39" s="33" t="s">
        <v>45</v>
      </c>
      <c r="L39" s="33" t="s">
        <v>49</v>
      </c>
      <c r="M39" s="37" t="s">
        <v>838</v>
      </c>
      <c r="N39" s="33" t="s">
        <v>32</v>
      </c>
      <c r="O39" s="33" t="s">
        <v>143</v>
      </c>
      <c r="P39" s="33">
        <v>1</v>
      </c>
      <c r="Q39" s="33">
        <v>38</v>
      </c>
      <c r="S39" s="36">
        <v>38</v>
      </c>
      <c r="T39" s="33" t="s">
        <v>919</v>
      </c>
      <c r="U39" s="33" t="s">
        <v>142</v>
      </c>
      <c r="V39" s="33">
        <v>12</v>
      </c>
      <c r="W39" s="33">
        <v>11</v>
      </c>
      <c r="X39" s="33">
        <v>50</v>
      </c>
      <c r="Y39" s="33">
        <f t="shared" si="3"/>
        <v>0.76</v>
      </c>
      <c r="Z39" s="33">
        <f t="shared" si="4"/>
        <v>3.4545454545454546</v>
      </c>
      <c r="AA39" s="15">
        <f t="shared" si="5"/>
        <v>2.6945454545454544</v>
      </c>
      <c r="AB39" s="33" t="s">
        <v>141</v>
      </c>
      <c r="AC39" s="33" t="s">
        <v>61</v>
      </c>
      <c r="AD39" s="33">
        <v>40</v>
      </c>
    </row>
    <row r="40" spans="1:32" x14ac:dyDescent="0.25">
      <c r="A40" s="33" t="s">
        <v>258</v>
      </c>
      <c r="B40" s="33" t="s">
        <v>160</v>
      </c>
      <c r="C40" s="33" t="s">
        <v>118</v>
      </c>
      <c r="D40" s="33" t="s">
        <v>76</v>
      </c>
      <c r="E40" s="33">
        <v>2021</v>
      </c>
      <c r="F40" s="33" t="s">
        <v>11</v>
      </c>
      <c r="G40" s="33">
        <v>1250</v>
      </c>
      <c r="H40" s="33" t="s">
        <v>142</v>
      </c>
      <c r="I40" s="33" t="s">
        <v>156</v>
      </c>
      <c r="J40" s="33" t="s">
        <v>156</v>
      </c>
      <c r="K40" s="33" t="s">
        <v>45</v>
      </c>
      <c r="L40" s="33" t="s">
        <v>49</v>
      </c>
      <c r="M40" s="37" t="s">
        <v>838</v>
      </c>
      <c r="N40" s="33" t="s">
        <v>32</v>
      </c>
      <c r="O40" s="33" t="s">
        <v>143</v>
      </c>
      <c r="P40" s="33">
        <v>1</v>
      </c>
      <c r="Q40" s="33">
        <v>38</v>
      </c>
      <c r="S40" s="36">
        <v>38</v>
      </c>
      <c r="T40" s="33" t="s">
        <v>919</v>
      </c>
      <c r="U40" s="33" t="s">
        <v>142</v>
      </c>
      <c r="V40" s="33">
        <v>12</v>
      </c>
      <c r="W40" s="33">
        <v>11</v>
      </c>
      <c r="X40" s="33">
        <v>50</v>
      </c>
      <c r="Y40" s="33">
        <f t="shared" si="3"/>
        <v>0.76</v>
      </c>
      <c r="Z40" s="33">
        <f t="shared" si="4"/>
        <v>3.4545454545454546</v>
      </c>
      <c r="AA40" s="15">
        <f t="shared" si="5"/>
        <v>2.6945454545454544</v>
      </c>
      <c r="AB40" s="33" t="s">
        <v>141</v>
      </c>
      <c r="AC40" s="33" t="s">
        <v>61</v>
      </c>
      <c r="AD40" s="33">
        <v>40</v>
      </c>
    </row>
    <row r="41" spans="1:32" x14ac:dyDescent="0.25">
      <c r="A41" s="33" t="s">
        <v>259</v>
      </c>
      <c r="B41" s="33" t="s">
        <v>160</v>
      </c>
      <c r="D41" s="33" t="s">
        <v>77</v>
      </c>
      <c r="E41" s="33">
        <v>2021</v>
      </c>
      <c r="F41" s="33" t="s">
        <v>11</v>
      </c>
      <c r="G41" s="33">
        <v>1000</v>
      </c>
      <c r="H41" s="33" t="s">
        <v>14</v>
      </c>
      <c r="I41" s="33" t="s">
        <v>156</v>
      </c>
      <c r="J41" s="33" t="s">
        <v>137</v>
      </c>
      <c r="K41" s="33" t="s">
        <v>48</v>
      </c>
      <c r="L41" s="33" t="s">
        <v>14</v>
      </c>
      <c r="M41" s="37" t="s">
        <v>32</v>
      </c>
      <c r="N41" s="33" t="s">
        <v>37</v>
      </c>
      <c r="O41" s="33" t="s">
        <v>144</v>
      </c>
      <c r="P41" s="33">
        <v>2</v>
      </c>
      <c r="Q41" s="33">
        <v>34</v>
      </c>
      <c r="S41" s="33">
        <v>50</v>
      </c>
      <c r="T41" s="33" t="s">
        <v>917</v>
      </c>
      <c r="U41" s="33" t="s">
        <v>14</v>
      </c>
      <c r="V41" s="33">
        <v>9</v>
      </c>
      <c r="W41" s="33">
        <v>11</v>
      </c>
      <c r="X41" s="33">
        <v>34</v>
      </c>
      <c r="Y41" s="33">
        <f t="shared" si="3"/>
        <v>1</v>
      </c>
      <c r="Z41" s="33">
        <f t="shared" si="4"/>
        <v>4.5454545454545459</v>
      </c>
      <c r="AA41" s="15">
        <f t="shared" si="5"/>
        <v>3.5454545454545459</v>
      </c>
      <c r="AB41" s="33" t="s">
        <v>22</v>
      </c>
      <c r="AC41" s="33" t="s">
        <v>61</v>
      </c>
      <c r="AD41" s="33">
        <v>32</v>
      </c>
    </row>
    <row r="42" spans="1:32" x14ac:dyDescent="0.25">
      <c r="A42" s="33" t="s">
        <v>260</v>
      </c>
      <c r="B42" s="33" t="s">
        <v>160</v>
      </c>
      <c r="C42" s="33" t="s">
        <v>118</v>
      </c>
      <c r="D42" s="33" t="s">
        <v>78</v>
      </c>
      <c r="E42" s="33">
        <v>2021</v>
      </c>
      <c r="F42" s="33" t="s">
        <v>11</v>
      </c>
      <c r="G42" s="33">
        <v>1000</v>
      </c>
      <c r="H42" s="33" t="s">
        <v>14</v>
      </c>
      <c r="I42" s="33" t="s">
        <v>156</v>
      </c>
      <c r="J42" s="33" t="s">
        <v>137</v>
      </c>
      <c r="K42" s="33" t="s">
        <v>48</v>
      </c>
      <c r="L42" s="33" t="s">
        <v>14</v>
      </c>
      <c r="M42" s="37" t="s">
        <v>32</v>
      </c>
      <c r="N42" s="33" t="s">
        <v>37</v>
      </c>
      <c r="O42" s="33" t="s">
        <v>144</v>
      </c>
      <c r="P42" s="33">
        <v>2</v>
      </c>
      <c r="Q42" s="33">
        <v>34</v>
      </c>
      <c r="S42" s="33">
        <v>50</v>
      </c>
      <c r="T42" s="33" t="s">
        <v>917</v>
      </c>
      <c r="U42" s="33" t="s">
        <v>14</v>
      </c>
      <c r="V42" s="33">
        <v>9</v>
      </c>
      <c r="W42" s="33">
        <v>11</v>
      </c>
      <c r="X42" s="33">
        <v>34</v>
      </c>
      <c r="Y42" s="33">
        <f t="shared" si="3"/>
        <v>1</v>
      </c>
      <c r="Z42" s="33">
        <f t="shared" si="4"/>
        <v>4.5454545454545459</v>
      </c>
      <c r="AA42" s="15">
        <f t="shared" si="5"/>
        <v>3.5454545454545459</v>
      </c>
      <c r="AB42" s="33" t="s">
        <v>22</v>
      </c>
      <c r="AC42" s="33" t="s">
        <v>61</v>
      </c>
      <c r="AD42" s="33">
        <v>32</v>
      </c>
    </row>
    <row r="43" spans="1:32" x14ac:dyDescent="0.25">
      <c r="A43" s="33" t="s">
        <v>261</v>
      </c>
      <c r="B43" s="33" t="s">
        <v>160</v>
      </c>
      <c r="D43" s="33" t="s">
        <v>79</v>
      </c>
      <c r="E43" s="33">
        <v>2021</v>
      </c>
      <c r="F43" s="33" t="s">
        <v>11</v>
      </c>
      <c r="G43" s="33">
        <v>1000</v>
      </c>
      <c r="H43" s="33" t="s">
        <v>38</v>
      </c>
      <c r="I43" s="33" t="s">
        <v>156</v>
      </c>
      <c r="J43" s="33" t="s">
        <v>156</v>
      </c>
      <c r="K43" s="33" t="s">
        <v>48</v>
      </c>
      <c r="L43" s="33" t="s">
        <v>49</v>
      </c>
      <c r="M43" s="37" t="s">
        <v>32</v>
      </c>
      <c r="N43" s="33" t="s">
        <v>37</v>
      </c>
      <c r="O43" s="33" t="s">
        <v>135</v>
      </c>
      <c r="P43" s="33">
        <v>1</v>
      </c>
      <c r="Q43" s="33">
        <v>38</v>
      </c>
      <c r="S43" s="36">
        <v>38</v>
      </c>
      <c r="T43" s="33" t="s">
        <v>919</v>
      </c>
      <c r="U43" s="33" t="s">
        <v>38</v>
      </c>
      <c r="V43" s="33">
        <v>9</v>
      </c>
      <c r="W43" s="33">
        <v>11</v>
      </c>
      <c r="X43" s="33">
        <v>36</v>
      </c>
      <c r="Y43" s="33">
        <f t="shared" si="3"/>
        <v>1.0555555555555556</v>
      </c>
      <c r="Z43" s="33">
        <f t="shared" si="4"/>
        <v>3.4545454545454546</v>
      </c>
      <c r="AA43" s="15">
        <f t="shared" si="5"/>
        <v>2.3989898989898988</v>
      </c>
      <c r="AB43" s="33" t="s">
        <v>22</v>
      </c>
      <c r="AC43" s="33" t="s">
        <v>61</v>
      </c>
      <c r="AD43" s="41">
        <v>47</v>
      </c>
      <c r="AE43" s="41" t="s">
        <v>132</v>
      </c>
    </row>
    <row r="44" spans="1:32" x14ac:dyDescent="0.25">
      <c r="A44" s="33" t="s">
        <v>262</v>
      </c>
      <c r="B44" s="33" t="s">
        <v>160</v>
      </c>
      <c r="D44" s="33" t="s">
        <v>80</v>
      </c>
      <c r="E44" s="33">
        <v>2021</v>
      </c>
      <c r="F44" s="33" t="s">
        <v>11</v>
      </c>
      <c r="G44" s="33">
        <v>1000</v>
      </c>
      <c r="H44" s="33" t="s">
        <v>38</v>
      </c>
      <c r="I44" s="33" t="s">
        <v>156</v>
      </c>
      <c r="J44" s="33" t="s">
        <v>156</v>
      </c>
      <c r="K44" s="33" t="s">
        <v>48</v>
      </c>
      <c r="L44" s="33" t="s">
        <v>49</v>
      </c>
      <c r="M44" s="37" t="s">
        <v>32</v>
      </c>
      <c r="N44" s="33" t="s">
        <v>37</v>
      </c>
      <c r="O44" s="33" t="s">
        <v>135</v>
      </c>
      <c r="P44" s="33">
        <v>1</v>
      </c>
      <c r="Q44" s="33">
        <v>38</v>
      </c>
      <c r="S44" s="36">
        <v>38</v>
      </c>
      <c r="T44" s="33" t="s">
        <v>919</v>
      </c>
      <c r="U44" s="33" t="s">
        <v>38</v>
      </c>
      <c r="V44" s="33">
        <v>9</v>
      </c>
      <c r="W44" s="33">
        <v>11</v>
      </c>
      <c r="X44" s="33">
        <v>36</v>
      </c>
      <c r="Y44" s="33">
        <f t="shared" si="3"/>
        <v>1.0555555555555556</v>
      </c>
      <c r="Z44" s="33">
        <f t="shared" si="4"/>
        <v>3.4545454545454546</v>
      </c>
      <c r="AA44" s="15">
        <f t="shared" si="5"/>
        <v>2.3989898989898988</v>
      </c>
      <c r="AB44" s="33" t="s">
        <v>22</v>
      </c>
      <c r="AC44" s="33" t="s">
        <v>61</v>
      </c>
      <c r="AD44" s="41">
        <v>47</v>
      </c>
      <c r="AE44" s="41" t="s">
        <v>132</v>
      </c>
    </row>
    <row r="45" spans="1:32" x14ac:dyDescent="0.25">
      <c r="A45" s="33" t="s">
        <v>263</v>
      </c>
      <c r="B45" s="33" t="s">
        <v>160</v>
      </c>
      <c r="D45" s="33" t="s">
        <v>79</v>
      </c>
      <c r="E45" s="33">
        <v>2020</v>
      </c>
      <c r="F45" s="33" t="s">
        <v>11</v>
      </c>
      <c r="G45" s="33">
        <v>950</v>
      </c>
      <c r="H45" s="33" t="s">
        <v>38</v>
      </c>
      <c r="I45" s="33" t="s">
        <v>156</v>
      </c>
      <c r="J45" s="33" t="s">
        <v>156</v>
      </c>
      <c r="K45" s="33" t="s">
        <v>48</v>
      </c>
      <c r="L45" s="33" t="s">
        <v>49</v>
      </c>
      <c r="M45" s="37" t="s">
        <v>32</v>
      </c>
      <c r="N45" s="33" t="s">
        <v>50</v>
      </c>
      <c r="O45" s="33" t="s">
        <v>135</v>
      </c>
      <c r="P45" s="33">
        <v>1</v>
      </c>
      <c r="Q45" s="33">
        <v>38</v>
      </c>
      <c r="S45" s="36">
        <v>38</v>
      </c>
      <c r="T45" s="33" t="s">
        <v>919</v>
      </c>
      <c r="U45" s="33" t="s">
        <v>38</v>
      </c>
      <c r="V45" s="33">
        <v>9</v>
      </c>
      <c r="W45" s="33">
        <v>11</v>
      </c>
      <c r="X45" s="33">
        <v>36</v>
      </c>
      <c r="Y45" s="33">
        <f t="shared" si="3"/>
        <v>1.0555555555555556</v>
      </c>
      <c r="Z45" s="33">
        <f t="shared" si="4"/>
        <v>3.4545454545454546</v>
      </c>
      <c r="AA45" s="15">
        <f t="shared" si="5"/>
        <v>2.3989898989898988</v>
      </c>
      <c r="AB45" s="33" t="s">
        <v>22</v>
      </c>
      <c r="AC45" s="33" t="s">
        <v>61</v>
      </c>
      <c r="AD45" s="41">
        <v>47</v>
      </c>
      <c r="AE45" s="41" t="s">
        <v>132</v>
      </c>
    </row>
    <row r="46" spans="1:32" x14ac:dyDescent="0.25">
      <c r="A46" s="33" t="s">
        <v>264</v>
      </c>
      <c r="B46" s="33" t="s">
        <v>160</v>
      </c>
      <c r="D46" s="33" t="s">
        <v>80</v>
      </c>
      <c r="E46" s="33">
        <v>2020</v>
      </c>
      <c r="F46" s="33" t="s">
        <v>11</v>
      </c>
      <c r="G46" s="33">
        <v>950</v>
      </c>
      <c r="H46" s="33" t="s">
        <v>38</v>
      </c>
      <c r="I46" s="33" t="s">
        <v>156</v>
      </c>
      <c r="J46" s="33" t="s">
        <v>156</v>
      </c>
      <c r="K46" s="33" t="s">
        <v>48</v>
      </c>
      <c r="L46" s="33" t="s">
        <v>49</v>
      </c>
      <c r="M46" s="37" t="s">
        <v>32</v>
      </c>
      <c r="N46" s="33" t="s">
        <v>50</v>
      </c>
      <c r="O46" s="33" t="s">
        <v>135</v>
      </c>
      <c r="P46" s="33">
        <v>1</v>
      </c>
      <c r="Q46" s="33">
        <v>38</v>
      </c>
      <c r="S46" s="36">
        <v>38</v>
      </c>
      <c r="T46" s="33" t="s">
        <v>919</v>
      </c>
      <c r="U46" s="33" t="s">
        <v>38</v>
      </c>
      <c r="V46" s="33">
        <v>9</v>
      </c>
      <c r="W46" s="33">
        <v>11</v>
      </c>
      <c r="X46" s="33">
        <v>36</v>
      </c>
      <c r="Y46" s="33">
        <f t="shared" si="3"/>
        <v>1.0555555555555556</v>
      </c>
      <c r="Z46" s="33">
        <f t="shared" si="4"/>
        <v>3.4545454545454546</v>
      </c>
      <c r="AA46" s="15">
        <f t="shared" si="5"/>
        <v>2.3989898989898988</v>
      </c>
      <c r="AB46" s="33" t="s">
        <v>22</v>
      </c>
      <c r="AC46" s="33" t="s">
        <v>61</v>
      </c>
      <c r="AD46" s="41">
        <v>47</v>
      </c>
      <c r="AE46" s="41" t="s">
        <v>132</v>
      </c>
    </row>
    <row r="47" spans="1:32" x14ac:dyDescent="0.25">
      <c r="A47" s="33" t="s">
        <v>265</v>
      </c>
      <c r="B47" s="33" t="s">
        <v>160</v>
      </c>
      <c r="D47" s="33" t="s">
        <v>81</v>
      </c>
      <c r="E47" s="33">
        <v>2021</v>
      </c>
      <c r="F47" s="33" t="s">
        <v>11</v>
      </c>
      <c r="G47" s="33">
        <v>900</v>
      </c>
      <c r="H47" s="33" t="s">
        <v>879</v>
      </c>
      <c r="I47" s="33" t="s">
        <v>156</v>
      </c>
      <c r="J47" s="33" t="s">
        <v>156</v>
      </c>
      <c r="K47" s="33" t="s">
        <v>48</v>
      </c>
      <c r="L47" s="33" t="s">
        <v>108</v>
      </c>
      <c r="M47" s="37" t="s">
        <v>32</v>
      </c>
      <c r="N47" s="33" t="s">
        <v>37</v>
      </c>
      <c r="O47" s="33" t="s">
        <v>133</v>
      </c>
      <c r="P47" s="33">
        <v>2</v>
      </c>
      <c r="Q47" s="33">
        <v>30</v>
      </c>
      <c r="S47" s="33">
        <v>46</v>
      </c>
      <c r="T47" s="33" t="s">
        <v>919</v>
      </c>
      <c r="U47" s="33" t="s">
        <v>109</v>
      </c>
      <c r="V47" s="33">
        <v>9</v>
      </c>
      <c r="W47" s="33">
        <v>11</v>
      </c>
      <c r="X47" s="33">
        <v>34</v>
      </c>
      <c r="Y47" s="33">
        <f t="shared" si="3"/>
        <v>0.88235294117647056</v>
      </c>
      <c r="Z47" s="33">
        <f t="shared" si="4"/>
        <v>4.1818181818181817</v>
      </c>
      <c r="AA47" s="15">
        <f t="shared" si="5"/>
        <v>3.2994652406417111</v>
      </c>
      <c r="AB47" s="33" t="s">
        <v>153</v>
      </c>
      <c r="AC47" s="33" t="s">
        <v>61</v>
      </c>
      <c r="AD47" s="33">
        <v>40</v>
      </c>
    </row>
    <row r="48" spans="1:32" x14ac:dyDescent="0.25">
      <c r="A48" s="33" t="s">
        <v>266</v>
      </c>
      <c r="B48" s="33" t="s">
        <v>160</v>
      </c>
      <c r="C48" s="33" t="s">
        <v>118</v>
      </c>
      <c r="D48" s="33" t="s">
        <v>82</v>
      </c>
      <c r="E48" s="33">
        <v>2021</v>
      </c>
      <c r="F48" s="33" t="s">
        <v>11</v>
      </c>
      <c r="G48" s="33">
        <v>900</v>
      </c>
      <c r="H48" s="33" t="s">
        <v>879</v>
      </c>
      <c r="I48" s="33" t="s">
        <v>156</v>
      </c>
      <c r="J48" s="33" t="s">
        <v>156</v>
      </c>
      <c r="K48" s="33" t="s">
        <v>48</v>
      </c>
      <c r="L48" s="33" t="s">
        <v>108</v>
      </c>
      <c r="M48" s="37" t="s">
        <v>32</v>
      </c>
      <c r="N48" s="33" t="s">
        <v>37</v>
      </c>
      <c r="O48" s="33" t="s">
        <v>133</v>
      </c>
      <c r="P48" s="33">
        <v>2</v>
      </c>
      <c r="Q48" s="33">
        <v>30</v>
      </c>
      <c r="S48" s="33">
        <v>46</v>
      </c>
      <c r="T48" s="33" t="s">
        <v>919</v>
      </c>
      <c r="U48" s="33" t="s">
        <v>109</v>
      </c>
      <c r="V48" s="33">
        <v>9</v>
      </c>
      <c r="W48" s="33">
        <v>11</v>
      </c>
      <c r="X48" s="33">
        <v>34</v>
      </c>
      <c r="Y48" s="33">
        <f t="shared" si="3"/>
        <v>0.88235294117647056</v>
      </c>
      <c r="Z48" s="33">
        <f t="shared" si="4"/>
        <v>4.1818181818181817</v>
      </c>
      <c r="AA48" s="15">
        <f t="shared" si="5"/>
        <v>3.2994652406417111</v>
      </c>
      <c r="AB48" s="33" t="s">
        <v>153</v>
      </c>
      <c r="AC48" s="33" t="s">
        <v>61</v>
      </c>
      <c r="AD48" s="33">
        <v>40</v>
      </c>
    </row>
    <row r="49" spans="1:31" x14ac:dyDescent="0.25">
      <c r="A49" s="33" t="s">
        <v>267</v>
      </c>
      <c r="B49" s="33" t="s">
        <v>160</v>
      </c>
      <c r="D49" s="33" t="s">
        <v>83</v>
      </c>
      <c r="E49" s="33">
        <v>2021</v>
      </c>
      <c r="F49" s="33" t="s">
        <v>11</v>
      </c>
      <c r="G49" s="33">
        <v>850</v>
      </c>
      <c r="H49" s="33" t="s">
        <v>108</v>
      </c>
      <c r="I49" s="33" t="s">
        <v>156</v>
      </c>
      <c r="J49" s="33" t="s">
        <v>32</v>
      </c>
      <c r="K49" s="33" t="s">
        <v>45</v>
      </c>
      <c r="L49" s="33" t="s">
        <v>108</v>
      </c>
      <c r="M49" s="37" t="s">
        <v>133</v>
      </c>
      <c r="N49" s="33" t="s">
        <v>32</v>
      </c>
      <c r="O49" s="33" t="s">
        <v>133</v>
      </c>
      <c r="P49" s="33">
        <v>2</v>
      </c>
      <c r="Q49" s="33">
        <v>30</v>
      </c>
      <c r="S49" s="33">
        <v>46</v>
      </c>
      <c r="T49" s="33" t="s">
        <v>919</v>
      </c>
      <c r="U49" s="33" t="s">
        <v>108</v>
      </c>
      <c r="V49" s="33">
        <v>9</v>
      </c>
      <c r="W49" s="33">
        <v>11</v>
      </c>
      <c r="X49" s="33">
        <v>34</v>
      </c>
      <c r="Y49" s="33">
        <f t="shared" si="3"/>
        <v>0.88235294117647056</v>
      </c>
      <c r="Z49" s="33">
        <f t="shared" si="4"/>
        <v>4.1818181818181817</v>
      </c>
      <c r="AA49" s="15">
        <f t="shared" si="5"/>
        <v>3.2994652406417111</v>
      </c>
      <c r="AB49" s="33" t="s">
        <v>134</v>
      </c>
      <c r="AC49" s="33" t="s">
        <v>61</v>
      </c>
      <c r="AD49" s="33">
        <v>40</v>
      </c>
    </row>
    <row r="50" spans="1:31" x14ac:dyDescent="0.25">
      <c r="A50" s="33" t="s">
        <v>268</v>
      </c>
      <c r="B50" s="33" t="s">
        <v>160</v>
      </c>
      <c r="D50" s="33" t="s">
        <v>81</v>
      </c>
      <c r="E50" s="33">
        <v>2020</v>
      </c>
      <c r="F50" s="33" t="s">
        <v>11</v>
      </c>
      <c r="G50" s="33">
        <v>850</v>
      </c>
      <c r="H50" s="33" t="s">
        <v>108</v>
      </c>
      <c r="I50" s="33" t="s">
        <v>156</v>
      </c>
      <c r="J50" s="33" t="s">
        <v>32</v>
      </c>
      <c r="K50" s="33" t="s">
        <v>45</v>
      </c>
      <c r="L50" s="33" t="s">
        <v>108</v>
      </c>
      <c r="M50" s="37" t="s">
        <v>133</v>
      </c>
      <c r="N50" s="33" t="s">
        <v>32</v>
      </c>
      <c r="O50" s="33" t="s">
        <v>133</v>
      </c>
      <c r="P50" s="33">
        <v>2</v>
      </c>
      <c r="Q50" s="33">
        <v>30</v>
      </c>
      <c r="S50" s="33">
        <v>46</v>
      </c>
      <c r="T50" s="33" t="s">
        <v>919</v>
      </c>
      <c r="U50" s="33" t="s">
        <v>108</v>
      </c>
      <c r="V50" s="33">
        <v>9</v>
      </c>
      <c r="W50" s="33">
        <v>11</v>
      </c>
      <c r="X50" s="33">
        <v>34</v>
      </c>
      <c r="Y50" s="33">
        <f t="shared" si="3"/>
        <v>0.88235294117647056</v>
      </c>
      <c r="Z50" s="33">
        <f t="shared" si="4"/>
        <v>4.1818181818181817</v>
      </c>
      <c r="AA50" s="15">
        <f t="shared" si="5"/>
        <v>3.2994652406417111</v>
      </c>
      <c r="AB50" s="33" t="s">
        <v>134</v>
      </c>
      <c r="AC50" s="33" t="s">
        <v>61</v>
      </c>
      <c r="AD50" s="33">
        <v>40</v>
      </c>
    </row>
    <row r="51" spans="1:31" x14ac:dyDescent="0.25">
      <c r="A51" s="33" t="s">
        <v>269</v>
      </c>
      <c r="B51" s="33" t="s">
        <v>160</v>
      </c>
      <c r="D51" s="35" t="s">
        <v>154</v>
      </c>
      <c r="E51" s="33">
        <v>2021</v>
      </c>
      <c r="F51" s="33" t="s">
        <v>11</v>
      </c>
      <c r="G51" s="33">
        <v>800</v>
      </c>
      <c r="H51" s="33" t="s">
        <v>38</v>
      </c>
      <c r="I51" s="33" t="s">
        <v>156</v>
      </c>
      <c r="J51" s="33" t="s">
        <v>137</v>
      </c>
      <c r="K51" s="33" t="s">
        <v>48</v>
      </c>
      <c r="L51" s="33" t="s">
        <v>108</v>
      </c>
      <c r="M51" s="37" t="s">
        <v>32</v>
      </c>
      <c r="N51" s="33" t="s">
        <v>37</v>
      </c>
      <c r="O51" s="33" t="s">
        <v>135</v>
      </c>
      <c r="P51" s="33">
        <v>2</v>
      </c>
      <c r="Q51" s="33">
        <v>32</v>
      </c>
      <c r="S51" s="33">
        <v>48</v>
      </c>
      <c r="T51" s="33" t="s">
        <v>919</v>
      </c>
      <c r="U51" s="33" t="s">
        <v>38</v>
      </c>
      <c r="V51" s="33">
        <v>9</v>
      </c>
      <c r="W51" s="33">
        <v>11</v>
      </c>
      <c r="X51" s="33">
        <v>34</v>
      </c>
      <c r="Y51" s="33">
        <f t="shared" si="3"/>
        <v>0.94117647058823528</v>
      </c>
      <c r="Z51" s="33">
        <f t="shared" si="4"/>
        <v>4.3636363636363633</v>
      </c>
      <c r="AA51" s="15">
        <f t="shared" si="5"/>
        <v>3.4224598930481278</v>
      </c>
      <c r="AB51" s="33" t="s">
        <v>22</v>
      </c>
      <c r="AC51" s="33" t="s">
        <v>61</v>
      </c>
      <c r="AD51" s="33">
        <v>35</v>
      </c>
    </row>
    <row r="52" spans="1:31" x14ac:dyDescent="0.25">
      <c r="A52" s="33" t="s">
        <v>270</v>
      </c>
      <c r="B52" s="33" t="s">
        <v>160</v>
      </c>
      <c r="D52" s="35" t="s">
        <v>155</v>
      </c>
      <c r="E52" s="33">
        <v>2021</v>
      </c>
      <c r="F52" s="33" t="s">
        <v>11</v>
      </c>
      <c r="G52" s="33">
        <v>800</v>
      </c>
      <c r="H52" s="33" t="s">
        <v>38</v>
      </c>
      <c r="I52" s="33" t="s">
        <v>156</v>
      </c>
      <c r="J52" s="33" t="s">
        <v>137</v>
      </c>
      <c r="K52" s="33" t="s">
        <v>48</v>
      </c>
      <c r="L52" s="33" t="s">
        <v>108</v>
      </c>
      <c r="M52" s="37" t="s">
        <v>32</v>
      </c>
      <c r="N52" s="33" t="s">
        <v>37</v>
      </c>
      <c r="O52" s="33" t="s">
        <v>135</v>
      </c>
      <c r="P52" s="33">
        <v>2</v>
      </c>
      <c r="Q52" s="33">
        <v>32</v>
      </c>
      <c r="S52" s="33">
        <v>48</v>
      </c>
      <c r="T52" s="33" t="s">
        <v>919</v>
      </c>
      <c r="U52" s="33" t="s">
        <v>38</v>
      </c>
      <c r="V52" s="33">
        <v>9</v>
      </c>
      <c r="W52" s="33">
        <v>11</v>
      </c>
      <c r="X52" s="33">
        <v>34</v>
      </c>
      <c r="Y52" s="33">
        <f t="shared" si="3"/>
        <v>0.94117647058823528</v>
      </c>
      <c r="Z52" s="33">
        <f t="shared" si="4"/>
        <v>4.3636363636363633</v>
      </c>
      <c r="AA52" s="15">
        <f t="shared" si="5"/>
        <v>3.4224598930481278</v>
      </c>
      <c r="AB52" s="33" t="s">
        <v>22</v>
      </c>
      <c r="AC52" s="33" t="s">
        <v>61</v>
      </c>
      <c r="AD52" s="33">
        <v>35</v>
      </c>
    </row>
    <row r="53" spans="1:31" x14ac:dyDescent="0.25">
      <c r="A53" s="33" t="s">
        <v>271</v>
      </c>
      <c r="B53" s="33" t="s">
        <v>160</v>
      </c>
      <c r="C53" s="33" t="s">
        <v>118</v>
      </c>
      <c r="D53" s="35" t="s">
        <v>84</v>
      </c>
      <c r="E53" s="33">
        <v>2021</v>
      </c>
      <c r="F53" s="33" t="s">
        <v>11</v>
      </c>
      <c r="G53" s="33">
        <v>800</v>
      </c>
      <c r="H53" s="33" t="s">
        <v>38</v>
      </c>
      <c r="I53" s="33" t="s">
        <v>156</v>
      </c>
      <c r="J53" s="33" t="s">
        <v>137</v>
      </c>
      <c r="K53" s="33" t="s">
        <v>48</v>
      </c>
      <c r="L53" s="33" t="s">
        <v>108</v>
      </c>
      <c r="M53" s="37" t="s">
        <v>32</v>
      </c>
      <c r="N53" s="33" t="s">
        <v>37</v>
      </c>
      <c r="O53" s="33" t="s">
        <v>135</v>
      </c>
      <c r="P53" s="33">
        <v>2</v>
      </c>
      <c r="Q53" s="33">
        <v>32</v>
      </c>
      <c r="S53" s="33">
        <v>48</v>
      </c>
      <c r="T53" s="33" t="s">
        <v>919</v>
      </c>
      <c r="U53" s="33" t="s">
        <v>38</v>
      </c>
      <c r="V53" s="33">
        <v>9</v>
      </c>
      <c r="W53" s="33">
        <v>11</v>
      </c>
      <c r="X53" s="33">
        <v>34</v>
      </c>
      <c r="Y53" s="33">
        <f t="shared" si="3"/>
        <v>0.94117647058823528</v>
      </c>
      <c r="Z53" s="33">
        <f t="shared" si="4"/>
        <v>4.3636363636363633</v>
      </c>
      <c r="AA53" s="15">
        <f t="shared" si="5"/>
        <v>3.4224598930481278</v>
      </c>
      <c r="AB53" s="33" t="s">
        <v>22</v>
      </c>
      <c r="AC53" s="33" t="s">
        <v>61</v>
      </c>
      <c r="AD53" s="33">
        <v>35</v>
      </c>
    </row>
    <row r="54" spans="1:31" x14ac:dyDescent="0.25">
      <c r="A54" s="33" t="s">
        <v>272</v>
      </c>
      <c r="B54" s="33" t="s">
        <v>160</v>
      </c>
      <c r="C54" s="33" t="s">
        <v>118</v>
      </c>
      <c r="D54" s="35" t="s">
        <v>85</v>
      </c>
      <c r="E54" s="33">
        <v>2021</v>
      </c>
      <c r="F54" s="33" t="s">
        <v>11</v>
      </c>
      <c r="G54" s="33">
        <v>800</v>
      </c>
      <c r="H54" s="33" t="s">
        <v>38</v>
      </c>
      <c r="I54" s="33" t="s">
        <v>156</v>
      </c>
      <c r="J54" s="33" t="s">
        <v>137</v>
      </c>
      <c r="K54" s="33" t="s">
        <v>48</v>
      </c>
      <c r="L54" s="33" t="s">
        <v>108</v>
      </c>
      <c r="M54" s="37" t="s">
        <v>32</v>
      </c>
      <c r="N54" s="33" t="s">
        <v>37</v>
      </c>
      <c r="O54" s="33" t="s">
        <v>135</v>
      </c>
      <c r="P54" s="33">
        <v>2</v>
      </c>
      <c r="Q54" s="33">
        <v>32</v>
      </c>
      <c r="S54" s="33">
        <v>48</v>
      </c>
      <c r="T54" s="33" t="s">
        <v>919</v>
      </c>
      <c r="U54" s="33" t="s">
        <v>38</v>
      </c>
      <c r="V54" s="33">
        <v>9</v>
      </c>
      <c r="W54" s="33">
        <v>11</v>
      </c>
      <c r="X54" s="33">
        <v>34</v>
      </c>
      <c r="Y54" s="33">
        <f t="shared" si="3"/>
        <v>0.94117647058823528</v>
      </c>
      <c r="Z54" s="33">
        <f t="shared" si="4"/>
        <v>4.3636363636363633</v>
      </c>
      <c r="AA54" s="15">
        <f t="shared" si="5"/>
        <v>3.4224598930481278</v>
      </c>
      <c r="AB54" s="33" t="s">
        <v>22</v>
      </c>
      <c r="AC54" s="33" t="s">
        <v>61</v>
      </c>
      <c r="AD54" s="33">
        <v>35</v>
      </c>
    </row>
    <row r="55" spans="1:31" x14ac:dyDescent="0.25">
      <c r="A55" s="33" t="s">
        <v>273</v>
      </c>
      <c r="B55" s="33" t="s">
        <v>160</v>
      </c>
      <c r="C55" s="33" t="s">
        <v>118</v>
      </c>
      <c r="D55" s="35" t="s">
        <v>84</v>
      </c>
      <c r="E55" s="33">
        <v>2020</v>
      </c>
      <c r="F55" s="33" t="s">
        <v>11</v>
      </c>
      <c r="G55" s="33">
        <v>800</v>
      </c>
      <c r="H55" s="33" t="s">
        <v>38</v>
      </c>
      <c r="I55" s="33" t="s">
        <v>156</v>
      </c>
      <c r="J55" s="33" t="s">
        <v>137</v>
      </c>
      <c r="K55" s="33" t="s">
        <v>48</v>
      </c>
      <c r="L55" s="33" t="s">
        <v>108</v>
      </c>
      <c r="M55" s="37" t="s">
        <v>32</v>
      </c>
      <c r="N55" s="33" t="s">
        <v>37</v>
      </c>
      <c r="O55" s="33" t="s">
        <v>135</v>
      </c>
      <c r="P55" s="33">
        <v>2</v>
      </c>
      <c r="Q55" s="33">
        <v>32</v>
      </c>
      <c r="S55" s="33">
        <v>48</v>
      </c>
      <c r="T55" s="33" t="s">
        <v>919</v>
      </c>
      <c r="U55" s="33" t="s">
        <v>38</v>
      </c>
      <c r="V55" s="33">
        <v>9</v>
      </c>
      <c r="W55" s="33">
        <v>11</v>
      </c>
      <c r="X55" s="33">
        <v>34</v>
      </c>
      <c r="Y55" s="33">
        <f t="shared" si="3"/>
        <v>0.94117647058823528</v>
      </c>
      <c r="Z55" s="33">
        <f t="shared" si="4"/>
        <v>4.3636363636363633</v>
      </c>
      <c r="AA55" s="15">
        <f t="shared" si="5"/>
        <v>3.4224598930481278</v>
      </c>
      <c r="AB55" s="33" t="s">
        <v>863</v>
      </c>
      <c r="AC55" s="33" t="s">
        <v>61</v>
      </c>
      <c r="AD55" s="33">
        <v>32</v>
      </c>
    </row>
    <row r="56" spans="1:31" x14ac:dyDescent="0.25">
      <c r="A56" s="33" t="s">
        <v>274</v>
      </c>
      <c r="B56" s="33" t="s">
        <v>160</v>
      </c>
      <c r="D56" s="35" t="s">
        <v>157</v>
      </c>
      <c r="E56" s="33">
        <v>2021</v>
      </c>
      <c r="F56" s="33" t="s">
        <v>11</v>
      </c>
      <c r="G56" s="33">
        <v>800</v>
      </c>
      <c r="H56" s="33" t="s">
        <v>158</v>
      </c>
      <c r="I56" s="33" t="s">
        <v>156</v>
      </c>
      <c r="J56" s="33" t="s">
        <v>156</v>
      </c>
      <c r="K56" s="33" t="s">
        <v>48</v>
      </c>
      <c r="L56" s="33" t="s">
        <v>49</v>
      </c>
      <c r="M56" s="37" t="s">
        <v>32</v>
      </c>
      <c r="N56" s="33" t="s">
        <v>37</v>
      </c>
      <c r="O56" s="33" t="s">
        <v>135</v>
      </c>
      <c r="P56" s="33">
        <v>1</v>
      </c>
      <c r="Q56" s="33">
        <v>38</v>
      </c>
      <c r="S56" s="36">
        <v>46</v>
      </c>
      <c r="T56" s="33" t="s">
        <v>919</v>
      </c>
      <c r="U56" s="33" t="s">
        <v>158</v>
      </c>
      <c r="V56" s="33">
        <v>9</v>
      </c>
      <c r="W56" s="33">
        <v>11</v>
      </c>
      <c r="X56" s="33">
        <v>42</v>
      </c>
      <c r="Y56" s="33">
        <f t="shared" si="3"/>
        <v>0.90476190476190477</v>
      </c>
      <c r="Z56" s="33">
        <f t="shared" si="4"/>
        <v>4.1818181818181817</v>
      </c>
      <c r="AA56" s="15">
        <f t="shared" si="5"/>
        <v>3.277056277056277</v>
      </c>
      <c r="AB56" s="33" t="s">
        <v>22</v>
      </c>
      <c r="AC56" s="33" t="s">
        <v>61</v>
      </c>
      <c r="AD56" s="41">
        <v>47</v>
      </c>
      <c r="AE56" s="41" t="s">
        <v>132</v>
      </c>
    </row>
    <row r="57" spans="1:31" x14ac:dyDescent="0.25">
      <c r="A57" s="33" t="s">
        <v>275</v>
      </c>
      <c r="B57" s="33" t="s">
        <v>160</v>
      </c>
      <c r="D57" s="35" t="s">
        <v>86</v>
      </c>
      <c r="E57" s="33">
        <v>2021</v>
      </c>
      <c r="F57" s="33" t="s">
        <v>11</v>
      </c>
      <c r="G57" s="33">
        <v>800</v>
      </c>
      <c r="H57" s="33" t="s">
        <v>158</v>
      </c>
      <c r="I57" s="33" t="s">
        <v>156</v>
      </c>
      <c r="J57" s="33" t="s">
        <v>156</v>
      </c>
      <c r="K57" s="33" t="s">
        <v>48</v>
      </c>
      <c r="L57" s="33" t="s">
        <v>49</v>
      </c>
      <c r="M57" s="37" t="s">
        <v>32</v>
      </c>
      <c r="N57" s="33" t="s">
        <v>37</v>
      </c>
      <c r="O57" s="33" t="s">
        <v>135</v>
      </c>
      <c r="P57" s="33">
        <v>1</v>
      </c>
      <c r="Q57" s="33">
        <v>38</v>
      </c>
      <c r="S57" s="36">
        <v>38</v>
      </c>
      <c r="T57" s="33" t="s">
        <v>919</v>
      </c>
      <c r="U57" s="33" t="s">
        <v>158</v>
      </c>
      <c r="V57" s="33">
        <v>9</v>
      </c>
      <c r="W57" s="33">
        <v>11</v>
      </c>
      <c r="X57" s="33">
        <v>42</v>
      </c>
      <c r="Y57" s="33">
        <f t="shared" si="3"/>
        <v>0.90476190476190477</v>
      </c>
      <c r="Z57" s="33">
        <f t="shared" si="4"/>
        <v>3.4545454545454546</v>
      </c>
      <c r="AA57" s="15">
        <f t="shared" si="5"/>
        <v>2.5497835497835499</v>
      </c>
      <c r="AB57" s="33" t="s">
        <v>22</v>
      </c>
      <c r="AC57" s="33" t="s">
        <v>61</v>
      </c>
      <c r="AD57" s="41">
        <v>47</v>
      </c>
      <c r="AE57" s="41" t="s">
        <v>132</v>
      </c>
    </row>
    <row r="58" spans="1:31" x14ac:dyDescent="0.25">
      <c r="A58" s="33" t="s">
        <v>276</v>
      </c>
      <c r="B58" s="33" t="s">
        <v>160</v>
      </c>
      <c r="D58" s="35" t="s">
        <v>87</v>
      </c>
      <c r="E58" s="33">
        <v>2021</v>
      </c>
      <c r="F58" s="33" t="s">
        <v>11</v>
      </c>
      <c r="G58" s="33">
        <v>700</v>
      </c>
      <c r="H58" s="33" t="s">
        <v>879</v>
      </c>
      <c r="I58" s="33" t="s">
        <v>156</v>
      </c>
      <c r="J58" s="33" t="s">
        <v>32</v>
      </c>
      <c r="K58" s="33" t="s">
        <v>45</v>
      </c>
      <c r="L58" s="33" t="s">
        <v>36</v>
      </c>
      <c r="M58" s="37" t="s">
        <v>32</v>
      </c>
      <c r="N58" s="33" t="s">
        <v>37</v>
      </c>
      <c r="O58" s="33" t="s">
        <v>36</v>
      </c>
      <c r="P58" s="35">
        <v>2</v>
      </c>
      <c r="Q58" s="35">
        <v>30</v>
      </c>
      <c r="R58" s="35"/>
      <c r="S58" s="35">
        <v>46</v>
      </c>
      <c r="T58" s="33" t="s">
        <v>919</v>
      </c>
      <c r="U58" s="33" t="s">
        <v>38</v>
      </c>
      <c r="V58" s="33">
        <v>8</v>
      </c>
      <c r="W58" s="33">
        <v>11</v>
      </c>
      <c r="X58" s="33">
        <v>34</v>
      </c>
      <c r="Y58" s="33">
        <f t="shared" si="3"/>
        <v>0.88235294117647056</v>
      </c>
      <c r="Z58" s="33">
        <f t="shared" si="4"/>
        <v>4.1818181818181817</v>
      </c>
      <c r="AA58" s="15">
        <f t="shared" si="5"/>
        <v>3.2994652406417111</v>
      </c>
      <c r="AB58" s="33" t="s">
        <v>134</v>
      </c>
      <c r="AC58" s="33" t="s">
        <v>61</v>
      </c>
      <c r="AD58" s="33">
        <v>40</v>
      </c>
    </row>
    <row r="59" spans="1:31" x14ac:dyDescent="0.25">
      <c r="A59" s="33" t="s">
        <v>277</v>
      </c>
      <c r="B59" s="33" t="s">
        <v>160</v>
      </c>
      <c r="D59" s="35" t="s">
        <v>88</v>
      </c>
      <c r="E59" s="33">
        <v>2021</v>
      </c>
      <c r="F59" s="33" t="s">
        <v>11</v>
      </c>
      <c r="G59" s="33">
        <v>700</v>
      </c>
      <c r="H59" s="33" t="s">
        <v>158</v>
      </c>
      <c r="I59" s="33" t="s">
        <v>156</v>
      </c>
      <c r="J59" s="33" t="s">
        <v>625</v>
      </c>
      <c r="K59" s="33" t="s">
        <v>48</v>
      </c>
      <c r="L59" s="33" t="s">
        <v>49</v>
      </c>
      <c r="M59" s="37" t="s">
        <v>32</v>
      </c>
      <c r="N59" s="33" t="s">
        <v>37</v>
      </c>
      <c r="O59" s="33" t="s">
        <v>135</v>
      </c>
      <c r="P59" s="33">
        <v>1</v>
      </c>
      <c r="Q59" s="33">
        <v>38</v>
      </c>
      <c r="S59" s="36">
        <v>38</v>
      </c>
      <c r="T59" s="33" t="s">
        <v>919</v>
      </c>
      <c r="U59" s="33" t="s">
        <v>158</v>
      </c>
      <c r="V59" s="33">
        <v>9</v>
      </c>
      <c r="W59" s="33">
        <v>11</v>
      </c>
      <c r="X59" s="33">
        <v>42</v>
      </c>
      <c r="Y59" s="33">
        <f t="shared" si="3"/>
        <v>0.90476190476190477</v>
      </c>
      <c r="Z59" s="33">
        <f t="shared" si="4"/>
        <v>3.4545454545454546</v>
      </c>
      <c r="AA59" s="15">
        <f t="shared" si="5"/>
        <v>2.5497835497835499</v>
      </c>
      <c r="AB59" s="33" t="s">
        <v>863</v>
      </c>
      <c r="AC59" s="33" t="s">
        <v>61</v>
      </c>
      <c r="AD59" s="33">
        <v>35</v>
      </c>
    </row>
    <row r="60" spans="1:31" x14ac:dyDescent="0.25">
      <c r="A60" s="33" t="s">
        <v>278</v>
      </c>
      <c r="B60" s="33" t="s">
        <v>160</v>
      </c>
      <c r="C60" s="33" t="s">
        <v>118</v>
      </c>
      <c r="D60" s="35" t="s">
        <v>89</v>
      </c>
      <c r="E60" s="33">
        <v>2021</v>
      </c>
      <c r="F60" s="33" t="s">
        <v>11</v>
      </c>
      <c r="G60" s="33">
        <v>700</v>
      </c>
      <c r="H60" s="33" t="s">
        <v>158</v>
      </c>
      <c r="I60" s="33" t="s">
        <v>156</v>
      </c>
      <c r="J60" s="33" t="s">
        <v>35</v>
      </c>
      <c r="K60" s="33" t="s">
        <v>48</v>
      </c>
      <c r="L60" s="33" t="s">
        <v>49</v>
      </c>
      <c r="M60" s="37" t="s">
        <v>32</v>
      </c>
      <c r="N60" s="33" t="s">
        <v>37</v>
      </c>
      <c r="O60" s="33" t="s">
        <v>135</v>
      </c>
      <c r="P60" s="33">
        <v>1</v>
      </c>
      <c r="Q60" s="33">
        <v>38</v>
      </c>
      <c r="S60" s="36">
        <v>38</v>
      </c>
      <c r="T60" s="33" t="s">
        <v>919</v>
      </c>
      <c r="U60" s="33" t="s">
        <v>158</v>
      </c>
      <c r="V60" s="33">
        <v>9</v>
      </c>
      <c r="W60" s="33">
        <v>11</v>
      </c>
      <c r="X60" s="33">
        <v>42</v>
      </c>
      <c r="Y60" s="33">
        <f t="shared" si="3"/>
        <v>0.90476190476190477</v>
      </c>
      <c r="Z60" s="33">
        <f t="shared" si="4"/>
        <v>3.4545454545454546</v>
      </c>
      <c r="AA60" s="15">
        <f t="shared" si="5"/>
        <v>2.5497835497835499</v>
      </c>
      <c r="AB60" s="33" t="s">
        <v>22</v>
      </c>
      <c r="AC60" s="33" t="s">
        <v>61</v>
      </c>
      <c r="AD60" s="33">
        <v>35</v>
      </c>
    </row>
    <row r="61" spans="1:31" x14ac:dyDescent="0.25">
      <c r="A61" s="33" t="s">
        <v>279</v>
      </c>
      <c r="B61" s="33" t="s">
        <v>160</v>
      </c>
      <c r="D61" s="35" t="s">
        <v>90</v>
      </c>
      <c r="E61" s="33">
        <v>2020</v>
      </c>
      <c r="F61" s="33" t="s">
        <v>11</v>
      </c>
      <c r="G61" s="33">
        <v>700</v>
      </c>
      <c r="H61" s="33" t="s">
        <v>879</v>
      </c>
      <c r="I61" s="33" t="s">
        <v>156</v>
      </c>
      <c r="J61" s="33" t="s">
        <v>32</v>
      </c>
      <c r="K61" s="33" t="s">
        <v>45</v>
      </c>
      <c r="L61" s="33" t="s">
        <v>36</v>
      </c>
      <c r="M61" s="37" t="s">
        <v>32</v>
      </c>
      <c r="N61" s="33" t="s">
        <v>37</v>
      </c>
      <c r="O61" s="33" t="s">
        <v>36</v>
      </c>
      <c r="P61" s="33">
        <v>2</v>
      </c>
      <c r="Q61" s="33">
        <v>30</v>
      </c>
      <c r="S61" s="33">
        <v>46</v>
      </c>
      <c r="T61" s="33" t="s">
        <v>919</v>
      </c>
      <c r="U61" s="33" t="s">
        <v>38</v>
      </c>
      <c r="V61" s="33">
        <v>8</v>
      </c>
      <c r="W61" s="33">
        <v>11</v>
      </c>
      <c r="X61" s="33">
        <v>34</v>
      </c>
      <c r="Y61" s="33">
        <f t="shared" si="3"/>
        <v>0.88235294117647056</v>
      </c>
      <c r="Z61" s="33">
        <f t="shared" si="4"/>
        <v>4.1818181818181817</v>
      </c>
      <c r="AA61" s="15">
        <f t="shared" si="5"/>
        <v>3.2994652406417111</v>
      </c>
      <c r="AB61" s="33" t="s">
        <v>134</v>
      </c>
      <c r="AC61" s="33" t="s">
        <v>61</v>
      </c>
      <c r="AD61" s="33">
        <v>40</v>
      </c>
    </row>
    <row r="62" spans="1:31" x14ac:dyDescent="0.25">
      <c r="A62" s="33" t="s">
        <v>280</v>
      </c>
      <c r="B62" s="33" t="s">
        <v>160</v>
      </c>
      <c r="D62" s="35" t="s">
        <v>90</v>
      </c>
      <c r="E62" s="33">
        <v>2021</v>
      </c>
      <c r="F62" s="33" t="s">
        <v>11</v>
      </c>
      <c r="G62" s="33">
        <v>700</v>
      </c>
      <c r="H62" s="33" t="s">
        <v>879</v>
      </c>
      <c r="I62" s="33" t="s">
        <v>156</v>
      </c>
      <c r="J62" s="33" t="s">
        <v>156</v>
      </c>
      <c r="K62" s="33" t="s">
        <v>45</v>
      </c>
      <c r="L62" s="33" t="s">
        <v>36</v>
      </c>
      <c r="M62" s="37" t="s">
        <v>32</v>
      </c>
      <c r="N62" s="33" t="s">
        <v>37</v>
      </c>
      <c r="O62" s="33" t="s">
        <v>36</v>
      </c>
      <c r="P62" s="33">
        <v>2</v>
      </c>
      <c r="Q62" s="33">
        <v>30</v>
      </c>
      <c r="S62" s="33">
        <v>46</v>
      </c>
      <c r="T62" s="33" t="s">
        <v>919</v>
      </c>
      <c r="U62" s="33" t="s">
        <v>108</v>
      </c>
      <c r="V62" s="33">
        <v>8</v>
      </c>
      <c r="W62" s="33">
        <v>11</v>
      </c>
      <c r="X62" s="33">
        <v>34</v>
      </c>
      <c r="Y62" s="33">
        <f t="shared" si="3"/>
        <v>0.88235294117647056</v>
      </c>
      <c r="Z62" s="33">
        <f t="shared" si="4"/>
        <v>4.1818181818181817</v>
      </c>
      <c r="AA62" s="15">
        <f t="shared" si="5"/>
        <v>3.2994652406417111</v>
      </c>
      <c r="AB62" s="33" t="s">
        <v>153</v>
      </c>
      <c r="AC62" s="33" t="s">
        <v>61</v>
      </c>
      <c r="AD62" s="33">
        <v>40</v>
      </c>
    </row>
    <row r="63" spans="1:31" x14ac:dyDescent="0.25">
      <c r="A63" s="33" t="s">
        <v>281</v>
      </c>
      <c r="B63" s="33" t="s">
        <v>160</v>
      </c>
      <c r="C63" s="33" t="s">
        <v>118</v>
      </c>
      <c r="D63" s="35" t="s">
        <v>91</v>
      </c>
      <c r="E63" s="33">
        <v>2021</v>
      </c>
      <c r="F63" s="33" t="s">
        <v>11</v>
      </c>
      <c r="G63" s="33">
        <v>700</v>
      </c>
      <c r="H63" s="33" t="s">
        <v>879</v>
      </c>
      <c r="I63" s="33" t="s">
        <v>156</v>
      </c>
      <c r="J63" s="33" t="s">
        <v>156</v>
      </c>
      <c r="K63" s="33" t="s">
        <v>45</v>
      </c>
      <c r="L63" s="33" t="s">
        <v>36</v>
      </c>
      <c r="M63" s="37" t="s">
        <v>32</v>
      </c>
      <c r="N63" s="33" t="s">
        <v>37</v>
      </c>
      <c r="O63" s="33" t="s">
        <v>36</v>
      </c>
      <c r="P63" s="33">
        <v>2</v>
      </c>
      <c r="Q63" s="33">
        <v>30</v>
      </c>
      <c r="S63" s="33">
        <v>46</v>
      </c>
      <c r="T63" s="33" t="s">
        <v>919</v>
      </c>
      <c r="U63" s="33" t="s">
        <v>108</v>
      </c>
      <c r="V63" s="33">
        <v>8</v>
      </c>
      <c r="W63" s="33">
        <v>11</v>
      </c>
      <c r="X63" s="33">
        <v>34</v>
      </c>
      <c r="Y63" s="33">
        <f t="shared" si="3"/>
        <v>0.88235294117647056</v>
      </c>
      <c r="Z63" s="33">
        <f t="shared" si="4"/>
        <v>4.1818181818181817</v>
      </c>
      <c r="AA63" s="15">
        <f t="shared" si="5"/>
        <v>3.2994652406417111</v>
      </c>
      <c r="AB63" s="33" t="s">
        <v>153</v>
      </c>
      <c r="AC63" s="33" t="s">
        <v>61</v>
      </c>
      <c r="AD63" s="33">
        <v>40</v>
      </c>
    </row>
    <row r="64" spans="1:31" x14ac:dyDescent="0.25">
      <c r="A64" s="33" t="s">
        <v>282</v>
      </c>
      <c r="B64" s="33" t="s">
        <v>160</v>
      </c>
      <c r="D64" s="35" t="s">
        <v>92</v>
      </c>
      <c r="E64" s="33">
        <v>2021</v>
      </c>
      <c r="F64" s="33" t="s">
        <v>11</v>
      </c>
      <c r="G64" s="33">
        <v>675</v>
      </c>
      <c r="H64" s="33" t="s">
        <v>881</v>
      </c>
      <c r="I64" s="33" t="s">
        <v>156</v>
      </c>
      <c r="J64" s="33" t="s">
        <v>32</v>
      </c>
      <c r="K64" s="33" t="s">
        <v>45</v>
      </c>
      <c r="L64" s="33" t="s">
        <v>36</v>
      </c>
      <c r="M64" s="37" t="s">
        <v>32</v>
      </c>
      <c r="N64" s="33" t="s">
        <v>37</v>
      </c>
      <c r="O64" s="33" t="s">
        <v>36</v>
      </c>
      <c r="P64" s="33">
        <v>2</v>
      </c>
      <c r="Q64" s="33">
        <v>30</v>
      </c>
      <c r="S64" s="33">
        <v>46</v>
      </c>
      <c r="T64" s="33" t="s">
        <v>919</v>
      </c>
      <c r="U64" s="33" t="s">
        <v>108</v>
      </c>
      <c r="V64" s="33">
        <v>8</v>
      </c>
      <c r="W64" s="33">
        <v>11</v>
      </c>
      <c r="X64" s="33">
        <v>32</v>
      </c>
      <c r="Y64" s="33">
        <f t="shared" si="3"/>
        <v>0.9375</v>
      </c>
      <c r="Z64" s="33">
        <f t="shared" si="4"/>
        <v>4.1818181818181817</v>
      </c>
      <c r="AA64" s="15">
        <f t="shared" si="5"/>
        <v>3.2443181818181817</v>
      </c>
      <c r="AB64" s="33" t="s">
        <v>866</v>
      </c>
      <c r="AC64" s="33" t="s">
        <v>679</v>
      </c>
      <c r="AD64" s="33">
        <v>40</v>
      </c>
    </row>
    <row r="65" spans="1:31" x14ac:dyDescent="0.25">
      <c r="A65" s="33" t="s">
        <v>283</v>
      </c>
      <c r="B65" s="33" t="s">
        <v>160</v>
      </c>
      <c r="C65" s="33" t="s">
        <v>118</v>
      </c>
      <c r="D65" s="35" t="s">
        <v>93</v>
      </c>
      <c r="E65" s="33">
        <v>2021</v>
      </c>
      <c r="F65" s="33" t="s">
        <v>11</v>
      </c>
      <c r="G65" s="33">
        <v>675</v>
      </c>
      <c r="H65" s="33" t="s">
        <v>881</v>
      </c>
      <c r="I65" s="33" t="s">
        <v>156</v>
      </c>
      <c r="J65" s="33" t="s">
        <v>32</v>
      </c>
      <c r="K65" s="33" t="s">
        <v>45</v>
      </c>
      <c r="L65" s="33" t="s">
        <v>36</v>
      </c>
      <c r="M65" s="37" t="s">
        <v>32</v>
      </c>
      <c r="N65" s="33" t="s">
        <v>37</v>
      </c>
      <c r="O65" s="33" t="s">
        <v>36</v>
      </c>
      <c r="P65" s="33">
        <v>2</v>
      </c>
      <c r="Q65" s="33">
        <v>30</v>
      </c>
      <c r="S65" s="33">
        <v>46</v>
      </c>
      <c r="T65" s="33" t="s">
        <v>919</v>
      </c>
      <c r="U65" s="33" t="s">
        <v>108</v>
      </c>
      <c r="V65" s="33">
        <v>8</v>
      </c>
      <c r="W65" s="33">
        <v>11</v>
      </c>
      <c r="X65" s="33">
        <v>32</v>
      </c>
      <c r="Y65" s="33">
        <f t="shared" si="3"/>
        <v>0.9375</v>
      </c>
      <c r="Z65" s="33">
        <f t="shared" si="4"/>
        <v>4.1818181818181817</v>
      </c>
      <c r="AA65" s="15">
        <f t="shared" si="5"/>
        <v>3.2443181818181817</v>
      </c>
      <c r="AB65" s="33" t="s">
        <v>866</v>
      </c>
      <c r="AC65" s="33" t="s">
        <v>679</v>
      </c>
      <c r="AD65" s="33">
        <v>40</v>
      </c>
    </row>
    <row r="66" spans="1:31" x14ac:dyDescent="0.25">
      <c r="A66" s="33" t="s">
        <v>284</v>
      </c>
      <c r="B66" s="33" t="s">
        <v>160</v>
      </c>
      <c r="D66" s="35" t="s">
        <v>94</v>
      </c>
      <c r="E66" s="33">
        <v>2021</v>
      </c>
      <c r="F66" s="33" t="s">
        <v>11</v>
      </c>
      <c r="G66" s="33">
        <v>675</v>
      </c>
      <c r="H66" s="33" t="s">
        <v>881</v>
      </c>
      <c r="I66" s="33" t="s">
        <v>156</v>
      </c>
      <c r="J66" s="33" t="s">
        <v>35</v>
      </c>
      <c r="K66" s="33" t="s">
        <v>48</v>
      </c>
      <c r="L66" s="33" t="s">
        <v>49</v>
      </c>
      <c r="M66" s="37" t="s">
        <v>32</v>
      </c>
      <c r="N66" s="33" t="s">
        <v>37</v>
      </c>
      <c r="O66" s="33" t="s">
        <v>135</v>
      </c>
      <c r="P66" s="33">
        <v>1</v>
      </c>
      <c r="Q66" s="33">
        <v>38</v>
      </c>
      <c r="S66" s="36">
        <v>38</v>
      </c>
      <c r="T66" s="33" t="s">
        <v>917</v>
      </c>
      <c r="U66" s="33" t="s">
        <v>36</v>
      </c>
      <c r="V66" s="33">
        <v>7</v>
      </c>
      <c r="W66" s="33">
        <v>11</v>
      </c>
      <c r="X66" s="33">
        <v>34</v>
      </c>
      <c r="Y66" s="33">
        <f t="shared" si="3"/>
        <v>1.1176470588235294</v>
      </c>
      <c r="Z66" s="33">
        <f t="shared" si="4"/>
        <v>3.4545454545454546</v>
      </c>
      <c r="AA66" s="15">
        <f t="shared" si="5"/>
        <v>2.3368983957219251</v>
      </c>
      <c r="AB66" s="33" t="s">
        <v>867</v>
      </c>
      <c r="AC66" s="33" t="s">
        <v>60</v>
      </c>
      <c r="AD66" s="41">
        <v>47</v>
      </c>
      <c r="AE66" s="41" t="s">
        <v>132</v>
      </c>
    </row>
    <row r="67" spans="1:31" x14ac:dyDescent="0.25">
      <c r="A67" s="33" t="s">
        <v>285</v>
      </c>
      <c r="B67" s="33" t="s">
        <v>160</v>
      </c>
      <c r="D67" s="35" t="s">
        <v>95</v>
      </c>
      <c r="E67" s="33">
        <v>2021</v>
      </c>
      <c r="F67" s="33" t="s">
        <v>11</v>
      </c>
      <c r="G67" s="33">
        <v>675</v>
      </c>
      <c r="H67" s="33" t="s">
        <v>881</v>
      </c>
      <c r="I67" s="33" t="s">
        <v>156</v>
      </c>
      <c r="J67" s="33" t="s">
        <v>35</v>
      </c>
      <c r="K67" s="33" t="s">
        <v>48</v>
      </c>
      <c r="L67" s="33" t="s">
        <v>49</v>
      </c>
      <c r="M67" s="37" t="s">
        <v>32</v>
      </c>
      <c r="N67" s="33" t="s">
        <v>37</v>
      </c>
      <c r="O67" s="33" t="s">
        <v>135</v>
      </c>
      <c r="P67" s="33">
        <v>1</v>
      </c>
      <c r="Q67" s="33">
        <v>38</v>
      </c>
      <c r="S67" s="36">
        <v>38</v>
      </c>
      <c r="T67" s="33" t="s">
        <v>917</v>
      </c>
      <c r="U67" s="33" t="s">
        <v>36</v>
      </c>
      <c r="V67" s="33">
        <v>7</v>
      </c>
      <c r="W67" s="33">
        <v>11</v>
      </c>
      <c r="X67" s="33">
        <v>34</v>
      </c>
      <c r="Y67" s="33">
        <f t="shared" ref="Y67:Y98" si="6">Q67/X67</f>
        <v>1.1176470588235294</v>
      </c>
      <c r="Z67" s="33">
        <f t="shared" ref="Z67:Z84" si="7">S67/W67</f>
        <v>3.4545454545454546</v>
      </c>
      <c r="AA67" s="15">
        <f t="shared" ref="AA67:AA98" si="8">Z67-Y67</f>
        <v>2.3368983957219251</v>
      </c>
      <c r="AB67" s="33" t="s">
        <v>867</v>
      </c>
      <c r="AC67" s="33" t="s">
        <v>60</v>
      </c>
      <c r="AD67" s="41">
        <v>47</v>
      </c>
      <c r="AE67" s="41" t="s">
        <v>132</v>
      </c>
    </row>
    <row r="68" spans="1:31" x14ac:dyDescent="0.25">
      <c r="A68" s="33" t="s">
        <v>286</v>
      </c>
      <c r="B68" s="33" t="s">
        <v>160</v>
      </c>
      <c r="D68" s="35" t="s">
        <v>96</v>
      </c>
      <c r="E68" s="33">
        <v>2021</v>
      </c>
      <c r="F68" s="33" t="s">
        <v>11</v>
      </c>
      <c r="G68" s="33">
        <v>625</v>
      </c>
      <c r="H68" s="33" t="s">
        <v>881</v>
      </c>
      <c r="I68" s="33" t="s">
        <v>156</v>
      </c>
      <c r="J68" s="33" t="s">
        <v>625</v>
      </c>
      <c r="K68" s="33" t="s">
        <v>48</v>
      </c>
      <c r="L68" s="33" t="s">
        <v>36</v>
      </c>
      <c r="M68" s="37" t="s">
        <v>32</v>
      </c>
      <c r="N68" s="33" t="s">
        <v>37</v>
      </c>
      <c r="O68" s="33" t="s">
        <v>36</v>
      </c>
      <c r="P68" s="33">
        <v>2</v>
      </c>
      <c r="Q68" s="33">
        <v>30</v>
      </c>
      <c r="S68" s="33">
        <v>46</v>
      </c>
      <c r="T68" s="33" t="s">
        <v>917</v>
      </c>
      <c r="U68" s="33" t="s">
        <v>36</v>
      </c>
      <c r="V68" s="33">
        <v>7</v>
      </c>
      <c r="W68" s="33">
        <v>12</v>
      </c>
      <c r="X68" s="33">
        <v>32</v>
      </c>
      <c r="Y68" s="33">
        <f t="shared" si="6"/>
        <v>0.9375</v>
      </c>
      <c r="Z68" s="33">
        <f t="shared" si="7"/>
        <v>3.8333333333333335</v>
      </c>
      <c r="AA68" s="15">
        <f t="shared" si="8"/>
        <v>2.8958333333333335</v>
      </c>
      <c r="AB68" s="33" t="s">
        <v>867</v>
      </c>
      <c r="AC68" s="33" t="s">
        <v>60</v>
      </c>
      <c r="AD68" s="33">
        <v>35</v>
      </c>
    </row>
    <row r="69" spans="1:31" x14ac:dyDescent="0.25">
      <c r="A69" s="33" t="s">
        <v>287</v>
      </c>
      <c r="B69" s="33" t="s">
        <v>160</v>
      </c>
      <c r="C69" s="33" t="s">
        <v>118</v>
      </c>
      <c r="D69" s="35" t="s">
        <v>97</v>
      </c>
      <c r="E69" s="33">
        <v>2021</v>
      </c>
      <c r="F69" s="33" t="s">
        <v>11</v>
      </c>
      <c r="G69" s="33">
        <v>625</v>
      </c>
      <c r="H69" s="33" t="s">
        <v>881</v>
      </c>
      <c r="I69" s="33" t="s">
        <v>156</v>
      </c>
      <c r="J69" s="33" t="s">
        <v>625</v>
      </c>
      <c r="K69" s="33" t="s">
        <v>48</v>
      </c>
      <c r="L69" s="33" t="s">
        <v>36</v>
      </c>
      <c r="M69" s="37" t="s">
        <v>32</v>
      </c>
      <c r="N69" s="33" t="s">
        <v>37</v>
      </c>
      <c r="O69" s="33" t="s">
        <v>36</v>
      </c>
      <c r="P69" s="33">
        <v>2</v>
      </c>
      <c r="Q69" s="33">
        <v>30</v>
      </c>
      <c r="S69" s="33">
        <v>46</v>
      </c>
      <c r="T69" s="33" t="s">
        <v>917</v>
      </c>
      <c r="U69" s="33" t="s">
        <v>36</v>
      </c>
      <c r="V69" s="33">
        <v>7</v>
      </c>
      <c r="W69" s="33">
        <v>12</v>
      </c>
      <c r="X69" s="33">
        <v>32</v>
      </c>
      <c r="Y69" s="33">
        <f t="shared" si="6"/>
        <v>0.9375</v>
      </c>
      <c r="Z69" s="33">
        <f t="shared" si="7"/>
        <v>3.8333333333333335</v>
      </c>
      <c r="AA69" s="15">
        <f t="shared" si="8"/>
        <v>2.8958333333333335</v>
      </c>
      <c r="AB69" s="33" t="s">
        <v>867</v>
      </c>
      <c r="AC69" s="33" t="s">
        <v>60</v>
      </c>
      <c r="AD69" s="33">
        <v>35</v>
      </c>
    </row>
    <row r="70" spans="1:31" x14ac:dyDescent="0.25">
      <c r="A70" s="33" t="s">
        <v>288</v>
      </c>
      <c r="B70" s="33" t="s">
        <v>160</v>
      </c>
      <c r="D70" s="35" t="s">
        <v>96</v>
      </c>
      <c r="E70" s="33">
        <v>2020</v>
      </c>
      <c r="F70" s="33" t="s">
        <v>11</v>
      </c>
      <c r="G70" s="33">
        <v>600</v>
      </c>
      <c r="H70" s="33" t="s">
        <v>881</v>
      </c>
      <c r="I70" s="33" t="s">
        <v>156</v>
      </c>
      <c r="J70" s="33" t="s">
        <v>625</v>
      </c>
      <c r="K70" s="33" t="s">
        <v>48</v>
      </c>
      <c r="L70" s="33" t="s">
        <v>36</v>
      </c>
      <c r="M70" s="37" t="s">
        <v>32</v>
      </c>
      <c r="N70" s="33" t="s">
        <v>37</v>
      </c>
      <c r="O70" s="33" t="s">
        <v>36</v>
      </c>
      <c r="P70" s="33">
        <v>2</v>
      </c>
      <c r="Q70" s="33">
        <v>30</v>
      </c>
      <c r="S70" s="33">
        <v>46</v>
      </c>
      <c r="T70" s="33" t="s">
        <v>917</v>
      </c>
      <c r="U70" s="33" t="s">
        <v>36</v>
      </c>
      <c r="V70" s="33">
        <v>7</v>
      </c>
      <c r="W70" s="33">
        <v>12</v>
      </c>
      <c r="X70" s="33">
        <v>32</v>
      </c>
      <c r="Y70" s="33">
        <f t="shared" si="6"/>
        <v>0.9375</v>
      </c>
      <c r="Z70" s="33">
        <f t="shared" si="7"/>
        <v>3.8333333333333335</v>
      </c>
      <c r="AA70" s="15">
        <f t="shared" si="8"/>
        <v>2.8958333333333335</v>
      </c>
      <c r="AB70" s="33" t="s">
        <v>867</v>
      </c>
      <c r="AC70" s="33" t="s">
        <v>60</v>
      </c>
      <c r="AD70" s="33">
        <v>35</v>
      </c>
    </row>
    <row r="71" spans="1:31" x14ac:dyDescent="0.25">
      <c r="A71" s="33" t="s">
        <v>289</v>
      </c>
      <c r="B71" s="33" t="s">
        <v>160</v>
      </c>
      <c r="C71" s="33" t="s">
        <v>118</v>
      </c>
      <c r="D71" s="35" t="s">
        <v>98</v>
      </c>
      <c r="E71" s="33">
        <v>2020</v>
      </c>
      <c r="F71" s="33" t="s">
        <v>11</v>
      </c>
      <c r="G71" s="33">
        <v>600</v>
      </c>
      <c r="H71" s="33" t="s">
        <v>881</v>
      </c>
      <c r="I71" s="33" t="s">
        <v>156</v>
      </c>
      <c r="J71" s="33" t="s">
        <v>625</v>
      </c>
      <c r="K71" s="33" t="s">
        <v>48</v>
      </c>
      <c r="L71" s="33" t="s">
        <v>36</v>
      </c>
      <c r="M71" s="37" t="s">
        <v>839</v>
      </c>
      <c r="N71" s="33" t="s">
        <v>37</v>
      </c>
      <c r="O71" s="33" t="s">
        <v>135</v>
      </c>
      <c r="P71" s="33">
        <v>2</v>
      </c>
      <c r="Q71" s="33">
        <v>30</v>
      </c>
      <c r="S71" s="33">
        <v>46</v>
      </c>
      <c r="T71" s="33" t="s">
        <v>917</v>
      </c>
      <c r="U71" s="33" t="s">
        <v>161</v>
      </c>
      <c r="V71" s="33">
        <v>7</v>
      </c>
      <c r="W71" s="33">
        <v>12</v>
      </c>
      <c r="X71" s="33">
        <v>32</v>
      </c>
      <c r="Y71" s="33">
        <f t="shared" si="6"/>
        <v>0.9375</v>
      </c>
      <c r="Z71" s="33">
        <f t="shared" si="7"/>
        <v>3.8333333333333335</v>
      </c>
      <c r="AA71" s="15">
        <f t="shared" si="8"/>
        <v>2.8958333333333335</v>
      </c>
      <c r="AB71" s="33" t="s">
        <v>867</v>
      </c>
      <c r="AC71" s="33" t="s">
        <v>60</v>
      </c>
      <c r="AD71" s="33">
        <v>35</v>
      </c>
    </row>
    <row r="72" spans="1:31" x14ac:dyDescent="0.25">
      <c r="A72" s="33" t="s">
        <v>290</v>
      </c>
      <c r="B72" s="33" t="s">
        <v>160</v>
      </c>
      <c r="C72" s="33" t="s">
        <v>118</v>
      </c>
      <c r="D72" s="35" t="s">
        <v>97</v>
      </c>
      <c r="E72" s="33">
        <v>2021</v>
      </c>
      <c r="F72" s="33" t="s">
        <v>11</v>
      </c>
      <c r="G72" s="33">
        <v>600</v>
      </c>
      <c r="H72" s="33" t="s">
        <v>881</v>
      </c>
      <c r="I72" s="33" t="s">
        <v>156</v>
      </c>
      <c r="J72" s="33" t="s">
        <v>625</v>
      </c>
      <c r="K72" s="33" t="s">
        <v>48</v>
      </c>
      <c r="L72" s="33" t="s">
        <v>36</v>
      </c>
      <c r="M72" s="37" t="s">
        <v>839</v>
      </c>
      <c r="N72" s="33" t="s">
        <v>37</v>
      </c>
      <c r="O72" s="33" t="s">
        <v>135</v>
      </c>
      <c r="P72" s="33">
        <v>2</v>
      </c>
      <c r="Q72" s="33">
        <v>30</v>
      </c>
      <c r="S72" s="33">
        <v>46</v>
      </c>
      <c r="T72" s="33" t="s">
        <v>917</v>
      </c>
      <c r="U72" s="33" t="s">
        <v>161</v>
      </c>
      <c r="V72" s="33">
        <v>7</v>
      </c>
      <c r="W72" s="33">
        <v>12</v>
      </c>
      <c r="X72" s="33">
        <v>32</v>
      </c>
      <c r="Y72" s="33">
        <f t="shared" si="6"/>
        <v>0.9375</v>
      </c>
      <c r="Z72" s="33">
        <f t="shared" si="7"/>
        <v>3.8333333333333335</v>
      </c>
      <c r="AA72" s="15">
        <f t="shared" si="8"/>
        <v>2.8958333333333335</v>
      </c>
      <c r="AB72" s="33" t="s">
        <v>867</v>
      </c>
      <c r="AC72" s="33" t="s">
        <v>60</v>
      </c>
      <c r="AD72" s="33">
        <v>35</v>
      </c>
    </row>
    <row r="73" spans="1:31" x14ac:dyDescent="0.25">
      <c r="A73" s="33" t="s">
        <v>291</v>
      </c>
      <c r="B73" s="33" t="s">
        <v>160</v>
      </c>
      <c r="D73" s="35" t="s">
        <v>99</v>
      </c>
      <c r="E73" s="33">
        <v>2021</v>
      </c>
      <c r="F73" s="33" t="s">
        <v>11</v>
      </c>
      <c r="G73" s="33">
        <v>575</v>
      </c>
      <c r="H73" s="33" t="s">
        <v>36</v>
      </c>
      <c r="I73" s="33" t="s">
        <v>156</v>
      </c>
      <c r="J73" s="33" t="s">
        <v>32</v>
      </c>
      <c r="K73" s="33" t="s">
        <v>45</v>
      </c>
      <c r="L73" s="33" t="s">
        <v>36</v>
      </c>
      <c r="M73" s="37" t="s">
        <v>32</v>
      </c>
      <c r="N73" s="33" t="s">
        <v>37</v>
      </c>
      <c r="O73" s="33" t="s">
        <v>135</v>
      </c>
      <c r="P73" s="33">
        <v>3</v>
      </c>
      <c r="Q73" s="33">
        <v>28</v>
      </c>
      <c r="R73" s="33">
        <v>38</v>
      </c>
      <c r="S73" s="33">
        <v>48</v>
      </c>
      <c r="T73" s="33" t="s">
        <v>917</v>
      </c>
      <c r="U73" s="33" t="s">
        <v>36</v>
      </c>
      <c r="V73" s="33">
        <v>7</v>
      </c>
      <c r="W73" s="33">
        <v>14</v>
      </c>
      <c r="X73" s="33">
        <v>34</v>
      </c>
      <c r="Y73" s="33">
        <f t="shared" si="6"/>
        <v>0.82352941176470584</v>
      </c>
      <c r="Z73" s="33">
        <f t="shared" si="7"/>
        <v>3.4285714285714284</v>
      </c>
      <c r="AA73" s="15">
        <f t="shared" si="8"/>
        <v>2.6050420168067223</v>
      </c>
      <c r="AB73" s="33" t="s">
        <v>866</v>
      </c>
      <c r="AC73" s="33" t="s">
        <v>679</v>
      </c>
      <c r="AD73" s="33">
        <v>40</v>
      </c>
    </row>
    <row r="74" spans="1:31" x14ac:dyDescent="0.25">
      <c r="A74" s="33" t="s">
        <v>292</v>
      </c>
      <c r="B74" s="33" t="s">
        <v>160</v>
      </c>
      <c r="C74" s="33" t="s">
        <v>118</v>
      </c>
      <c r="D74" s="35" t="s">
        <v>100</v>
      </c>
      <c r="E74" s="33">
        <v>2021</v>
      </c>
      <c r="F74" s="33" t="s">
        <v>11</v>
      </c>
      <c r="G74" s="33">
        <v>575</v>
      </c>
      <c r="H74" s="33" t="s">
        <v>36</v>
      </c>
      <c r="I74" s="33" t="s">
        <v>156</v>
      </c>
      <c r="J74" s="33" t="s">
        <v>32</v>
      </c>
      <c r="K74" s="33" t="s">
        <v>45</v>
      </c>
      <c r="L74" s="33" t="s">
        <v>36</v>
      </c>
      <c r="M74" s="37" t="s">
        <v>32</v>
      </c>
      <c r="N74" s="33" t="s">
        <v>37</v>
      </c>
      <c r="O74" s="33" t="s">
        <v>135</v>
      </c>
      <c r="P74" s="33">
        <v>3</v>
      </c>
      <c r="Q74" s="33">
        <v>28</v>
      </c>
      <c r="R74" s="33">
        <v>38</v>
      </c>
      <c r="S74" s="33">
        <v>48</v>
      </c>
      <c r="T74" s="33" t="s">
        <v>917</v>
      </c>
      <c r="U74" s="33" t="s">
        <v>36</v>
      </c>
      <c r="V74" s="33">
        <v>7</v>
      </c>
      <c r="W74" s="33">
        <v>14</v>
      </c>
      <c r="X74" s="33">
        <v>34</v>
      </c>
      <c r="Y74" s="33">
        <f t="shared" si="6"/>
        <v>0.82352941176470584</v>
      </c>
      <c r="Z74" s="33">
        <f t="shared" si="7"/>
        <v>3.4285714285714284</v>
      </c>
      <c r="AA74" s="15">
        <f t="shared" si="8"/>
        <v>2.6050420168067223</v>
      </c>
      <c r="AB74" s="33" t="s">
        <v>866</v>
      </c>
      <c r="AC74" s="33" t="s">
        <v>679</v>
      </c>
      <c r="AD74" s="33">
        <v>40</v>
      </c>
    </row>
    <row r="75" spans="1:31" x14ac:dyDescent="0.25">
      <c r="A75" s="33" t="s">
        <v>293</v>
      </c>
      <c r="B75" s="33" t="s">
        <v>160</v>
      </c>
      <c r="D75" s="35" t="s">
        <v>101</v>
      </c>
      <c r="E75" s="33">
        <v>2021</v>
      </c>
      <c r="F75" s="33" t="s">
        <v>11</v>
      </c>
      <c r="G75" s="33">
        <v>575</v>
      </c>
      <c r="H75" s="33" t="s">
        <v>36</v>
      </c>
      <c r="I75" s="33" t="s">
        <v>156</v>
      </c>
      <c r="J75" s="33" t="s">
        <v>156</v>
      </c>
      <c r="K75" s="33" t="s">
        <v>45</v>
      </c>
      <c r="L75" s="33" t="s">
        <v>36</v>
      </c>
      <c r="M75" s="37" t="s">
        <v>32</v>
      </c>
      <c r="N75" s="33" t="s">
        <v>37</v>
      </c>
      <c r="O75" s="33" t="s">
        <v>135</v>
      </c>
      <c r="P75" s="33">
        <v>3</v>
      </c>
      <c r="Q75" s="33">
        <v>28</v>
      </c>
      <c r="R75" s="33">
        <v>38</v>
      </c>
      <c r="S75" s="33">
        <v>48</v>
      </c>
      <c r="T75" s="33" t="s">
        <v>917</v>
      </c>
      <c r="U75" s="33" t="s">
        <v>36</v>
      </c>
      <c r="V75" s="33">
        <v>7</v>
      </c>
      <c r="W75" s="33">
        <v>14</v>
      </c>
      <c r="X75" s="33">
        <v>34</v>
      </c>
      <c r="Y75" s="33">
        <f t="shared" si="6"/>
        <v>0.82352941176470584</v>
      </c>
      <c r="Z75" s="33">
        <f t="shared" si="7"/>
        <v>3.4285714285714284</v>
      </c>
      <c r="AA75" s="15">
        <f t="shared" si="8"/>
        <v>2.6050420168067223</v>
      </c>
      <c r="AB75" s="33" t="s">
        <v>867</v>
      </c>
      <c r="AC75" s="33" t="s">
        <v>60</v>
      </c>
      <c r="AD75" s="33">
        <v>40</v>
      </c>
    </row>
    <row r="76" spans="1:31" x14ac:dyDescent="0.25">
      <c r="A76" s="33" t="s">
        <v>294</v>
      </c>
      <c r="B76" s="33" t="s">
        <v>160</v>
      </c>
      <c r="C76" s="33" t="s">
        <v>118</v>
      </c>
      <c r="D76" s="35" t="s">
        <v>102</v>
      </c>
      <c r="E76" s="33">
        <v>2021</v>
      </c>
      <c r="F76" s="33" t="s">
        <v>11</v>
      </c>
      <c r="G76" s="33">
        <v>575</v>
      </c>
      <c r="H76" s="33" t="s">
        <v>36</v>
      </c>
      <c r="I76" s="33" t="s">
        <v>156</v>
      </c>
      <c r="J76" s="33" t="s">
        <v>156</v>
      </c>
      <c r="K76" s="33" t="s">
        <v>45</v>
      </c>
      <c r="L76" s="33" t="s">
        <v>36</v>
      </c>
      <c r="M76" s="37" t="s">
        <v>32</v>
      </c>
      <c r="N76" s="33" t="s">
        <v>37</v>
      </c>
      <c r="O76" s="33" t="s">
        <v>135</v>
      </c>
      <c r="P76" s="33">
        <v>3</v>
      </c>
      <c r="Q76" s="33">
        <v>28</v>
      </c>
      <c r="R76" s="33">
        <v>38</v>
      </c>
      <c r="S76" s="33">
        <v>48</v>
      </c>
      <c r="T76" s="33" t="s">
        <v>917</v>
      </c>
      <c r="U76" s="33" t="s">
        <v>36</v>
      </c>
      <c r="V76" s="33">
        <v>7</v>
      </c>
      <c r="W76" s="33">
        <v>14</v>
      </c>
      <c r="X76" s="33">
        <v>34</v>
      </c>
      <c r="Y76" s="33">
        <f t="shared" si="6"/>
        <v>0.82352941176470584</v>
      </c>
      <c r="Z76" s="33">
        <f t="shared" si="7"/>
        <v>3.4285714285714284</v>
      </c>
      <c r="AA76" s="15">
        <f t="shared" si="8"/>
        <v>2.6050420168067223</v>
      </c>
      <c r="AB76" s="33" t="s">
        <v>867</v>
      </c>
      <c r="AC76" s="33" t="s">
        <v>60</v>
      </c>
      <c r="AD76" s="33">
        <v>40</v>
      </c>
    </row>
    <row r="77" spans="1:31" x14ac:dyDescent="0.25">
      <c r="A77" s="33" t="s">
        <v>295</v>
      </c>
      <c r="B77" s="33" t="s">
        <v>160</v>
      </c>
      <c r="D77" s="35" t="s">
        <v>103</v>
      </c>
      <c r="E77" s="33">
        <v>2021</v>
      </c>
      <c r="F77" s="33" t="s">
        <v>11</v>
      </c>
      <c r="G77" s="33">
        <v>550</v>
      </c>
      <c r="H77" s="33" t="s">
        <v>336</v>
      </c>
      <c r="I77" s="33" t="s">
        <v>156</v>
      </c>
      <c r="J77" s="33" t="s">
        <v>32</v>
      </c>
      <c r="K77" s="33" t="s">
        <v>45</v>
      </c>
      <c r="L77" s="33" t="s">
        <v>36</v>
      </c>
      <c r="M77" s="37" t="s">
        <v>32</v>
      </c>
      <c r="N77" s="33" t="s">
        <v>37</v>
      </c>
      <c r="O77" s="33" t="s">
        <v>36</v>
      </c>
      <c r="P77" s="33">
        <v>3</v>
      </c>
      <c r="Q77" s="33">
        <v>28</v>
      </c>
      <c r="R77" s="33">
        <v>38</v>
      </c>
      <c r="S77" s="33">
        <v>48</v>
      </c>
      <c r="T77" s="33" t="s">
        <v>917</v>
      </c>
      <c r="U77" s="33" t="s">
        <v>36</v>
      </c>
      <c r="V77" s="33">
        <v>7</v>
      </c>
      <c r="W77" s="33">
        <v>14</v>
      </c>
      <c r="X77" s="33">
        <v>34</v>
      </c>
      <c r="Y77" s="33">
        <f t="shared" si="6"/>
        <v>0.82352941176470584</v>
      </c>
      <c r="Z77" s="33">
        <f t="shared" si="7"/>
        <v>3.4285714285714284</v>
      </c>
      <c r="AA77" s="15">
        <f t="shared" si="8"/>
        <v>2.6050420168067223</v>
      </c>
      <c r="AB77" s="33" t="s">
        <v>862</v>
      </c>
      <c r="AC77" s="33" t="s">
        <v>60</v>
      </c>
      <c r="AD77" s="33">
        <v>40</v>
      </c>
    </row>
    <row r="78" spans="1:31" x14ac:dyDescent="0.25">
      <c r="A78" s="33" t="s">
        <v>296</v>
      </c>
      <c r="B78" s="33" t="s">
        <v>160</v>
      </c>
      <c r="D78" s="35" t="s">
        <v>101</v>
      </c>
      <c r="E78" s="33">
        <v>2020</v>
      </c>
      <c r="F78" s="33" t="s">
        <v>11</v>
      </c>
      <c r="G78" s="33">
        <v>550</v>
      </c>
      <c r="H78" s="33" t="s">
        <v>336</v>
      </c>
      <c r="I78" s="33" t="s">
        <v>156</v>
      </c>
      <c r="J78" s="33" t="s">
        <v>32</v>
      </c>
      <c r="K78" s="33" t="s">
        <v>45</v>
      </c>
      <c r="L78" s="33" t="s">
        <v>36</v>
      </c>
      <c r="M78" s="37" t="s">
        <v>32</v>
      </c>
      <c r="N78" s="33" t="s">
        <v>37</v>
      </c>
      <c r="O78" s="33" t="s">
        <v>135</v>
      </c>
      <c r="P78" s="33">
        <v>3</v>
      </c>
      <c r="Q78" s="33">
        <v>28</v>
      </c>
      <c r="R78" s="33">
        <v>38</v>
      </c>
      <c r="S78" s="33">
        <v>48</v>
      </c>
      <c r="T78" s="33" t="s">
        <v>917</v>
      </c>
      <c r="U78" s="33" t="s">
        <v>36</v>
      </c>
      <c r="V78" s="33">
        <v>7</v>
      </c>
      <c r="W78" s="33">
        <v>14</v>
      </c>
      <c r="X78" s="33">
        <v>34</v>
      </c>
      <c r="Y78" s="33">
        <f t="shared" si="6"/>
        <v>0.82352941176470584</v>
      </c>
      <c r="Z78" s="33">
        <f t="shared" si="7"/>
        <v>3.4285714285714284</v>
      </c>
      <c r="AA78" s="15">
        <f t="shared" si="8"/>
        <v>2.6050420168067223</v>
      </c>
      <c r="AB78" s="33" t="s">
        <v>862</v>
      </c>
      <c r="AC78" s="33" t="s">
        <v>60</v>
      </c>
      <c r="AD78" s="33">
        <v>40</v>
      </c>
    </row>
    <row r="79" spans="1:31" x14ac:dyDescent="0.25">
      <c r="A79" s="33" t="s">
        <v>297</v>
      </c>
      <c r="B79" s="33" t="s">
        <v>160</v>
      </c>
      <c r="D79" s="35" t="s">
        <v>104</v>
      </c>
      <c r="E79" s="33">
        <v>2021</v>
      </c>
      <c r="F79" s="33" t="s">
        <v>11</v>
      </c>
      <c r="G79" s="33">
        <v>500</v>
      </c>
      <c r="H79" s="33" t="s">
        <v>36</v>
      </c>
      <c r="I79" s="33" t="s">
        <v>156</v>
      </c>
      <c r="J79" s="33" t="s">
        <v>625</v>
      </c>
      <c r="K79" s="33" t="s">
        <v>48</v>
      </c>
      <c r="L79" s="33" t="s">
        <v>36</v>
      </c>
      <c r="M79" s="37" t="s">
        <v>32</v>
      </c>
      <c r="N79" s="33" t="s">
        <v>37</v>
      </c>
      <c r="O79" s="33" t="s">
        <v>135</v>
      </c>
      <c r="P79" s="33">
        <v>3</v>
      </c>
      <c r="Q79" s="33">
        <v>28</v>
      </c>
      <c r="R79" s="33">
        <v>38</v>
      </c>
      <c r="S79" s="33">
        <v>48</v>
      </c>
      <c r="T79" s="33" t="s">
        <v>917</v>
      </c>
      <c r="U79" s="33" t="s">
        <v>36</v>
      </c>
      <c r="V79" s="33">
        <v>7</v>
      </c>
      <c r="W79" s="33">
        <v>12</v>
      </c>
      <c r="X79" s="33">
        <v>28</v>
      </c>
      <c r="Y79" s="33">
        <f t="shared" si="6"/>
        <v>1</v>
      </c>
      <c r="Z79" s="33">
        <f t="shared" si="7"/>
        <v>4</v>
      </c>
      <c r="AA79" s="15">
        <f t="shared" si="8"/>
        <v>3</v>
      </c>
      <c r="AB79" s="33" t="s">
        <v>32</v>
      </c>
      <c r="AC79" s="33" t="s">
        <v>679</v>
      </c>
      <c r="AD79" s="33">
        <v>35</v>
      </c>
    </row>
    <row r="80" spans="1:31" x14ac:dyDescent="0.25">
      <c r="A80" s="33" t="s">
        <v>298</v>
      </c>
      <c r="B80" s="33" t="s">
        <v>160</v>
      </c>
      <c r="C80" s="33" t="s">
        <v>118</v>
      </c>
      <c r="D80" s="35" t="s">
        <v>840</v>
      </c>
      <c r="E80" s="33">
        <v>2021</v>
      </c>
      <c r="F80" s="33" t="s">
        <v>11</v>
      </c>
      <c r="G80" s="33">
        <v>500</v>
      </c>
      <c r="H80" s="33" t="s">
        <v>36</v>
      </c>
      <c r="I80" s="33" t="s">
        <v>156</v>
      </c>
      <c r="J80" s="33" t="s">
        <v>625</v>
      </c>
      <c r="K80" s="33" t="s">
        <v>48</v>
      </c>
      <c r="L80" s="33" t="s">
        <v>36</v>
      </c>
      <c r="M80" s="37" t="s">
        <v>32</v>
      </c>
      <c r="N80" s="33" t="s">
        <v>37</v>
      </c>
      <c r="O80" s="33" t="s">
        <v>135</v>
      </c>
      <c r="P80" s="33">
        <v>3</v>
      </c>
      <c r="Q80" s="33">
        <v>28</v>
      </c>
      <c r="R80" s="33">
        <v>38</v>
      </c>
      <c r="S80" s="33">
        <v>48</v>
      </c>
      <c r="T80" s="33" t="s">
        <v>917</v>
      </c>
      <c r="U80" s="33" t="s">
        <v>36</v>
      </c>
      <c r="V80" s="33">
        <v>7</v>
      </c>
      <c r="W80" s="33">
        <v>12</v>
      </c>
      <c r="X80" s="33">
        <v>28</v>
      </c>
      <c r="Y80" s="33">
        <f t="shared" si="6"/>
        <v>1</v>
      </c>
      <c r="Z80" s="33">
        <f t="shared" si="7"/>
        <v>4</v>
      </c>
      <c r="AA80" s="15">
        <f t="shared" si="8"/>
        <v>3</v>
      </c>
      <c r="AB80" s="33" t="s">
        <v>32</v>
      </c>
      <c r="AC80" s="33" t="s">
        <v>679</v>
      </c>
      <c r="AD80" s="33">
        <v>35</v>
      </c>
    </row>
    <row r="81" spans="1:32" x14ac:dyDescent="0.25">
      <c r="A81" s="33" t="s">
        <v>299</v>
      </c>
      <c r="B81" s="33" t="s">
        <v>160</v>
      </c>
      <c r="D81" s="35" t="s">
        <v>104</v>
      </c>
      <c r="E81" s="33">
        <v>2020</v>
      </c>
      <c r="F81" s="33" t="s">
        <v>11</v>
      </c>
      <c r="G81" s="33">
        <v>480</v>
      </c>
      <c r="H81" s="33" t="s">
        <v>336</v>
      </c>
      <c r="I81" s="33" t="s">
        <v>156</v>
      </c>
      <c r="J81" s="33" t="s">
        <v>625</v>
      </c>
      <c r="K81" s="33" t="s">
        <v>48</v>
      </c>
      <c r="L81" s="33" t="s">
        <v>36</v>
      </c>
      <c r="M81" s="37" t="s">
        <v>839</v>
      </c>
      <c r="N81" s="33" t="s">
        <v>37</v>
      </c>
      <c r="O81" s="33" t="s">
        <v>135</v>
      </c>
      <c r="P81" s="33">
        <v>3</v>
      </c>
      <c r="Q81" s="33">
        <v>28</v>
      </c>
      <c r="R81" s="33">
        <v>38</v>
      </c>
      <c r="S81" s="33">
        <v>48</v>
      </c>
      <c r="T81" s="33" t="s">
        <v>917</v>
      </c>
      <c r="U81" s="33" t="s">
        <v>36</v>
      </c>
      <c r="V81" s="33">
        <v>7</v>
      </c>
      <c r="W81" s="33">
        <v>12</v>
      </c>
      <c r="X81" s="33">
        <v>28</v>
      </c>
      <c r="Y81" s="33">
        <f t="shared" si="6"/>
        <v>1</v>
      </c>
      <c r="Z81" s="33">
        <f t="shared" si="7"/>
        <v>4</v>
      </c>
      <c r="AA81" s="15">
        <f t="shared" si="8"/>
        <v>3</v>
      </c>
      <c r="AB81" s="33" t="s">
        <v>32</v>
      </c>
      <c r="AC81" s="33" t="s">
        <v>679</v>
      </c>
      <c r="AD81" s="33">
        <v>35</v>
      </c>
    </row>
    <row r="82" spans="1:32" x14ac:dyDescent="0.25">
      <c r="A82" s="33" t="s">
        <v>300</v>
      </c>
      <c r="B82" s="33" t="s">
        <v>160</v>
      </c>
      <c r="C82" s="33" t="s">
        <v>118</v>
      </c>
      <c r="D82" s="35" t="s">
        <v>841</v>
      </c>
      <c r="E82" s="33">
        <v>2021</v>
      </c>
      <c r="F82" s="33" t="s">
        <v>11</v>
      </c>
      <c r="G82" s="33">
        <v>480</v>
      </c>
      <c r="H82" s="33" t="s">
        <v>336</v>
      </c>
      <c r="I82" s="33" t="s">
        <v>156</v>
      </c>
      <c r="J82" s="33" t="s">
        <v>625</v>
      </c>
      <c r="K82" s="33" t="s">
        <v>48</v>
      </c>
      <c r="L82" s="33" t="s">
        <v>36</v>
      </c>
      <c r="M82" s="37" t="s">
        <v>839</v>
      </c>
      <c r="N82" s="33" t="s">
        <v>37</v>
      </c>
      <c r="O82" s="33" t="s">
        <v>36</v>
      </c>
      <c r="P82" s="33">
        <v>3</v>
      </c>
      <c r="Q82" s="33">
        <v>28</v>
      </c>
      <c r="R82" s="33">
        <v>38</v>
      </c>
      <c r="S82" s="33">
        <v>48</v>
      </c>
      <c r="T82" s="33" t="s">
        <v>917</v>
      </c>
      <c r="U82" s="33" t="s">
        <v>36</v>
      </c>
      <c r="V82" s="33">
        <v>7</v>
      </c>
      <c r="W82" s="33">
        <v>12</v>
      </c>
      <c r="X82" s="33">
        <v>28</v>
      </c>
      <c r="Y82" s="33">
        <f t="shared" si="6"/>
        <v>1</v>
      </c>
      <c r="Z82" s="33">
        <f t="shared" si="7"/>
        <v>4</v>
      </c>
      <c r="AA82" s="15">
        <f t="shared" si="8"/>
        <v>3</v>
      </c>
      <c r="AB82" s="33" t="s">
        <v>32</v>
      </c>
      <c r="AC82" s="33" t="s">
        <v>679</v>
      </c>
      <c r="AD82" s="33">
        <v>35</v>
      </c>
    </row>
    <row r="83" spans="1:32" x14ac:dyDescent="0.25">
      <c r="A83" s="33" t="s">
        <v>301</v>
      </c>
      <c r="B83" s="33" t="s">
        <v>160</v>
      </c>
      <c r="D83" s="33" t="s">
        <v>105</v>
      </c>
      <c r="E83" s="33">
        <v>2021</v>
      </c>
      <c r="F83" s="33" t="s">
        <v>75</v>
      </c>
      <c r="G83" s="33">
        <v>1150</v>
      </c>
      <c r="H83" s="33" t="s">
        <v>879</v>
      </c>
      <c r="I83" s="33" t="s">
        <v>26</v>
      </c>
      <c r="J83" s="33" t="s">
        <v>32</v>
      </c>
      <c r="K83" s="33" t="s">
        <v>48</v>
      </c>
      <c r="L83" s="33" t="s">
        <v>108</v>
      </c>
      <c r="M83" s="37" t="s">
        <v>32</v>
      </c>
      <c r="N83" s="33" t="s">
        <v>37</v>
      </c>
      <c r="O83" s="33" t="s">
        <v>133</v>
      </c>
      <c r="P83" s="33">
        <v>2</v>
      </c>
      <c r="Q83" s="33">
        <v>30</v>
      </c>
      <c r="S83" s="33">
        <v>46</v>
      </c>
      <c r="T83" s="33" t="s">
        <v>919</v>
      </c>
      <c r="U83" s="33" t="s">
        <v>38</v>
      </c>
      <c r="V83" s="33">
        <v>9</v>
      </c>
      <c r="W83" s="33">
        <v>11</v>
      </c>
      <c r="X83" s="33">
        <v>32</v>
      </c>
      <c r="Y83" s="33">
        <f t="shared" si="6"/>
        <v>0.9375</v>
      </c>
      <c r="Z83" s="33">
        <f t="shared" si="7"/>
        <v>4.1818181818181817</v>
      </c>
      <c r="AA83" s="15">
        <f t="shared" si="8"/>
        <v>3.2443181818181817</v>
      </c>
      <c r="AB83" s="33" t="s">
        <v>134</v>
      </c>
      <c r="AC83" s="33" t="s">
        <v>61</v>
      </c>
      <c r="AD83" s="41">
        <v>40</v>
      </c>
      <c r="AE83" s="41" t="s">
        <v>132</v>
      </c>
    </row>
    <row r="84" spans="1:32" s="71" customFormat="1" x14ac:dyDescent="0.25">
      <c r="A84" s="71" t="s">
        <v>302</v>
      </c>
      <c r="B84" s="71" t="s">
        <v>160</v>
      </c>
      <c r="D84" s="71" t="s">
        <v>106</v>
      </c>
      <c r="E84" s="71">
        <v>2021</v>
      </c>
      <c r="F84" s="71" t="s">
        <v>75</v>
      </c>
      <c r="G84" s="71">
        <v>950</v>
      </c>
      <c r="H84" s="71" t="s">
        <v>879</v>
      </c>
      <c r="I84" s="71" t="s">
        <v>26</v>
      </c>
      <c r="J84" s="71" t="s">
        <v>32</v>
      </c>
      <c r="K84" s="71" t="s">
        <v>48</v>
      </c>
      <c r="L84" s="71" t="s">
        <v>36</v>
      </c>
      <c r="M84" s="77" t="s">
        <v>32</v>
      </c>
      <c r="N84" s="71" t="s">
        <v>50</v>
      </c>
      <c r="O84" s="71" t="s">
        <v>135</v>
      </c>
      <c r="P84" s="71">
        <v>2</v>
      </c>
      <c r="Q84" s="71">
        <v>30</v>
      </c>
      <c r="S84" s="71">
        <v>46</v>
      </c>
      <c r="T84" s="71" t="s">
        <v>919</v>
      </c>
      <c r="U84" s="71" t="s">
        <v>38</v>
      </c>
      <c r="V84" s="71">
        <v>8</v>
      </c>
      <c r="W84" s="71">
        <v>11</v>
      </c>
      <c r="X84" s="71">
        <v>31</v>
      </c>
      <c r="Y84" s="71">
        <f t="shared" si="6"/>
        <v>0.967741935483871</v>
      </c>
      <c r="Z84" s="71">
        <f t="shared" si="7"/>
        <v>4.1818181818181817</v>
      </c>
      <c r="AA84" s="74">
        <f t="shared" si="8"/>
        <v>3.2140762463343107</v>
      </c>
      <c r="AB84" s="71" t="s">
        <v>134</v>
      </c>
      <c r="AC84" s="71" t="s">
        <v>61</v>
      </c>
      <c r="AD84" s="71">
        <v>40</v>
      </c>
    </row>
    <row r="85" spans="1:32" s="71" customFormat="1" x14ac:dyDescent="0.25">
      <c r="A85" s="71" t="s">
        <v>932</v>
      </c>
      <c r="B85" s="71" t="s">
        <v>173</v>
      </c>
      <c r="D85" s="71" t="s">
        <v>202</v>
      </c>
      <c r="F85" s="71" t="s">
        <v>342</v>
      </c>
      <c r="G85" s="71">
        <v>1450</v>
      </c>
      <c r="H85" s="71" t="s">
        <v>203</v>
      </c>
      <c r="I85" s="71" t="s">
        <v>910</v>
      </c>
      <c r="J85" s="71" t="s">
        <v>625</v>
      </c>
      <c r="K85" s="71" t="s">
        <v>48</v>
      </c>
      <c r="L85" s="71" t="s">
        <v>49</v>
      </c>
      <c r="M85" s="71" t="s">
        <v>204</v>
      </c>
      <c r="N85" s="71" t="s">
        <v>32</v>
      </c>
      <c r="O85" s="71" t="s">
        <v>205</v>
      </c>
      <c r="P85" s="71" t="s">
        <v>32</v>
      </c>
      <c r="T85" s="71" t="s">
        <v>919</v>
      </c>
      <c r="U85" s="71" t="s">
        <v>203</v>
      </c>
      <c r="V85" s="71">
        <v>10</v>
      </c>
      <c r="W85" s="71">
        <v>11</v>
      </c>
      <c r="X85" s="71">
        <v>42</v>
      </c>
      <c r="Y85" s="71" t="s">
        <v>32</v>
      </c>
      <c r="Z85" s="71" t="s">
        <v>32</v>
      </c>
      <c r="AA85" s="74"/>
      <c r="AB85" s="71" t="s">
        <v>206</v>
      </c>
      <c r="AC85" s="71" t="s">
        <v>61</v>
      </c>
      <c r="AD85" s="75" t="s">
        <v>207</v>
      </c>
      <c r="AE85" s="76" t="s">
        <v>208</v>
      </c>
    </row>
    <row r="86" spans="1:32" x14ac:dyDescent="0.25">
      <c r="A86" s="33" t="s">
        <v>538</v>
      </c>
      <c r="B86" s="33" t="s">
        <v>164</v>
      </c>
      <c r="D86" s="33" t="s">
        <v>145</v>
      </c>
      <c r="F86" s="33" t="s">
        <v>494</v>
      </c>
      <c r="G86" s="33">
        <v>775</v>
      </c>
      <c r="H86" s="33" t="s">
        <v>148</v>
      </c>
      <c r="I86" s="33" t="s">
        <v>26</v>
      </c>
      <c r="J86" s="33" t="s">
        <v>149</v>
      </c>
      <c r="K86" s="33" t="s">
        <v>48</v>
      </c>
      <c r="L86" s="33" t="s">
        <v>36</v>
      </c>
      <c r="M86" s="33" t="s">
        <v>441</v>
      </c>
      <c r="N86" s="33" t="s">
        <v>32</v>
      </c>
      <c r="O86" s="33" t="s">
        <v>36</v>
      </c>
      <c r="P86" s="33">
        <v>3</v>
      </c>
      <c r="Q86" s="33">
        <v>30</v>
      </c>
      <c r="R86" s="33">
        <v>39</v>
      </c>
      <c r="S86" s="33">
        <v>50</v>
      </c>
      <c r="T86" s="33" t="s">
        <v>917</v>
      </c>
      <c r="U86" s="33" t="s">
        <v>36</v>
      </c>
      <c r="V86" s="33">
        <v>7</v>
      </c>
      <c r="W86" s="33">
        <v>12</v>
      </c>
      <c r="X86" s="33">
        <v>28</v>
      </c>
      <c r="Y86" s="33">
        <f t="shared" ref="Y86:Y93" si="9">Q86/X86</f>
        <v>1.0714285714285714</v>
      </c>
      <c r="Z86" s="33">
        <f t="shared" ref="Z86:Z93" si="10">S86/W86</f>
        <v>4.166666666666667</v>
      </c>
      <c r="AA86" s="15">
        <f t="shared" ref="AA86:AA93" si="11">Z86-Y86</f>
        <v>3.0952380952380958</v>
      </c>
      <c r="AB86" s="33" t="s">
        <v>150</v>
      </c>
      <c r="AC86" s="33" t="s">
        <v>679</v>
      </c>
      <c r="AD86" s="33">
        <v>32</v>
      </c>
    </row>
    <row r="87" spans="1:32" x14ac:dyDescent="0.25">
      <c r="A87" s="33" t="s">
        <v>539</v>
      </c>
      <c r="B87" s="33" t="s">
        <v>164</v>
      </c>
      <c r="D87" s="33" t="s">
        <v>146</v>
      </c>
      <c r="F87" s="33" t="s">
        <v>494</v>
      </c>
      <c r="G87" s="33">
        <v>850</v>
      </c>
      <c r="H87" s="33" t="s">
        <v>36</v>
      </c>
      <c r="I87" s="33" t="s">
        <v>26</v>
      </c>
      <c r="J87" s="33" t="s">
        <v>149</v>
      </c>
      <c r="K87" s="33" t="s">
        <v>48</v>
      </c>
      <c r="L87" s="33" t="s">
        <v>36</v>
      </c>
      <c r="M87" s="33" t="s">
        <v>889</v>
      </c>
      <c r="N87" s="33" t="s">
        <v>32</v>
      </c>
      <c r="O87" s="33" t="s">
        <v>36</v>
      </c>
      <c r="P87" s="33">
        <v>3</v>
      </c>
      <c r="Q87" s="33">
        <v>30</v>
      </c>
      <c r="R87" s="33">
        <v>39</v>
      </c>
      <c r="S87" s="33">
        <v>50</v>
      </c>
      <c r="T87" s="33" t="s">
        <v>917</v>
      </c>
      <c r="U87" s="33" t="s">
        <v>36</v>
      </c>
      <c r="V87" s="33">
        <v>7</v>
      </c>
      <c r="W87" s="33">
        <v>12</v>
      </c>
      <c r="X87" s="33">
        <v>28</v>
      </c>
      <c r="Y87" s="33">
        <f t="shared" si="9"/>
        <v>1.0714285714285714</v>
      </c>
      <c r="Z87" s="33">
        <f t="shared" si="10"/>
        <v>4.166666666666667</v>
      </c>
      <c r="AA87" s="15">
        <f t="shared" si="11"/>
        <v>3.0952380952380958</v>
      </c>
      <c r="AB87" s="33" t="s">
        <v>151</v>
      </c>
      <c r="AC87" s="33" t="s">
        <v>60</v>
      </c>
      <c r="AD87" s="33">
        <v>32</v>
      </c>
    </row>
    <row r="88" spans="1:32" s="71" customFormat="1" x14ac:dyDescent="0.25">
      <c r="A88" s="71" t="s">
        <v>540</v>
      </c>
      <c r="B88" s="71" t="s">
        <v>164</v>
      </c>
      <c r="D88" s="71" t="s">
        <v>147</v>
      </c>
      <c r="F88" s="71" t="s">
        <v>494</v>
      </c>
      <c r="G88" s="71">
        <v>875</v>
      </c>
      <c r="H88" s="71" t="s">
        <v>108</v>
      </c>
      <c r="I88" s="71" t="s">
        <v>26</v>
      </c>
      <c r="J88" s="71" t="s">
        <v>152</v>
      </c>
      <c r="K88" s="71" t="s">
        <v>48</v>
      </c>
      <c r="L88" s="71" t="s">
        <v>108</v>
      </c>
      <c r="M88" s="71" t="s">
        <v>890</v>
      </c>
      <c r="N88" s="71" t="s">
        <v>32</v>
      </c>
      <c r="O88" s="71" t="s">
        <v>108</v>
      </c>
      <c r="P88" s="71">
        <v>3</v>
      </c>
      <c r="Q88" s="71">
        <v>26</v>
      </c>
      <c r="R88" s="71">
        <v>36</v>
      </c>
      <c r="S88" s="71">
        <v>48</v>
      </c>
      <c r="T88" s="71" t="s">
        <v>919</v>
      </c>
      <c r="U88" s="71" t="s">
        <v>108</v>
      </c>
      <c r="V88" s="71">
        <v>9</v>
      </c>
      <c r="W88" s="71">
        <v>11</v>
      </c>
      <c r="X88" s="71">
        <v>32</v>
      </c>
      <c r="Y88" s="71">
        <f t="shared" si="9"/>
        <v>0.8125</v>
      </c>
      <c r="Z88" s="71">
        <f t="shared" si="10"/>
        <v>4.3636363636363633</v>
      </c>
      <c r="AA88" s="74">
        <f t="shared" si="11"/>
        <v>3.5511363636363633</v>
      </c>
      <c r="AB88" s="71" t="s">
        <v>150</v>
      </c>
      <c r="AC88" s="71" t="s">
        <v>679</v>
      </c>
      <c r="AD88" s="71">
        <v>32</v>
      </c>
    </row>
    <row r="89" spans="1:32" x14ac:dyDescent="0.25">
      <c r="A89" s="33" t="s">
        <v>307</v>
      </c>
      <c r="B89" s="33" t="s">
        <v>169</v>
      </c>
      <c r="D89" s="33" t="s">
        <v>179</v>
      </c>
      <c r="F89" s="33" t="s">
        <v>342</v>
      </c>
      <c r="G89" s="33">
        <v>1100</v>
      </c>
      <c r="H89" s="33" t="s">
        <v>184</v>
      </c>
      <c r="I89" s="33" t="s">
        <v>26</v>
      </c>
      <c r="J89" s="33" t="s">
        <v>137</v>
      </c>
      <c r="K89" s="33" t="s">
        <v>48</v>
      </c>
      <c r="L89" s="33" t="s">
        <v>184</v>
      </c>
      <c r="M89" s="33" t="s">
        <v>195</v>
      </c>
      <c r="N89" s="33" t="s">
        <v>32</v>
      </c>
      <c r="O89" s="33" t="s">
        <v>185</v>
      </c>
      <c r="P89" s="33">
        <v>2</v>
      </c>
      <c r="Q89" s="33">
        <v>34</v>
      </c>
      <c r="S89" s="33">
        <v>50</v>
      </c>
      <c r="T89" s="33" t="s">
        <v>917</v>
      </c>
      <c r="U89" s="33" t="s">
        <v>184</v>
      </c>
      <c r="V89" s="33">
        <v>10</v>
      </c>
      <c r="W89" s="33">
        <v>11</v>
      </c>
      <c r="X89" s="33">
        <v>34</v>
      </c>
      <c r="Y89" s="33">
        <f t="shared" si="9"/>
        <v>1</v>
      </c>
      <c r="Z89" s="33">
        <f t="shared" si="10"/>
        <v>4.5454545454545459</v>
      </c>
      <c r="AA89" s="15">
        <f t="shared" si="11"/>
        <v>3.5454545454545459</v>
      </c>
      <c r="AB89" s="33" t="s">
        <v>189</v>
      </c>
      <c r="AC89" s="33" t="s">
        <v>61</v>
      </c>
      <c r="AD89" s="33" t="s">
        <v>32</v>
      </c>
    </row>
    <row r="90" spans="1:32" x14ac:dyDescent="0.25">
      <c r="A90" s="33" t="s">
        <v>308</v>
      </c>
      <c r="B90" s="33" t="s">
        <v>169</v>
      </c>
      <c r="D90" s="33" t="s">
        <v>180</v>
      </c>
      <c r="F90" s="33" t="s">
        <v>342</v>
      </c>
      <c r="G90" s="33">
        <v>650</v>
      </c>
      <c r="H90" s="33" t="s">
        <v>876</v>
      </c>
      <c r="I90" s="33" t="s">
        <v>26</v>
      </c>
      <c r="J90" s="33" t="s">
        <v>625</v>
      </c>
      <c r="K90" s="33" t="s">
        <v>48</v>
      </c>
      <c r="L90" s="33" t="s">
        <v>618</v>
      </c>
      <c r="M90" s="33" t="s">
        <v>193</v>
      </c>
      <c r="N90" s="33" t="s">
        <v>32</v>
      </c>
      <c r="O90" s="33" t="s">
        <v>191</v>
      </c>
      <c r="P90" s="33">
        <v>3</v>
      </c>
      <c r="Q90" s="33">
        <v>26</v>
      </c>
      <c r="R90" s="33">
        <v>36</v>
      </c>
      <c r="S90" s="33">
        <v>48</v>
      </c>
      <c r="T90" s="33" t="s">
        <v>919</v>
      </c>
      <c r="U90" s="33" t="s">
        <v>190</v>
      </c>
      <c r="V90" s="33">
        <v>9</v>
      </c>
      <c r="W90" s="33">
        <v>11</v>
      </c>
      <c r="X90" s="33">
        <v>34</v>
      </c>
      <c r="Y90" s="33">
        <f t="shared" si="9"/>
        <v>0.76470588235294112</v>
      </c>
      <c r="Z90" s="33">
        <f t="shared" si="10"/>
        <v>4.3636363636363633</v>
      </c>
      <c r="AA90" s="15">
        <f t="shared" si="11"/>
        <v>3.5989304812834222</v>
      </c>
      <c r="AB90" s="33" t="s">
        <v>189</v>
      </c>
      <c r="AC90" s="33" t="s">
        <v>61</v>
      </c>
      <c r="AD90" s="33" t="s">
        <v>32</v>
      </c>
    </row>
    <row r="91" spans="1:32" x14ac:dyDescent="0.25">
      <c r="A91" s="33" t="s">
        <v>309</v>
      </c>
      <c r="B91" s="33" t="s">
        <v>169</v>
      </c>
      <c r="D91" s="33" t="s">
        <v>181</v>
      </c>
      <c r="F91" s="33" t="s">
        <v>342</v>
      </c>
      <c r="G91" s="33">
        <v>650</v>
      </c>
      <c r="H91" s="33" t="s">
        <v>876</v>
      </c>
      <c r="I91" s="33" t="s">
        <v>26</v>
      </c>
      <c r="J91" s="33" t="s">
        <v>625</v>
      </c>
      <c r="K91" s="33" t="s">
        <v>48</v>
      </c>
      <c r="L91" s="33" t="s">
        <v>618</v>
      </c>
      <c r="M91" s="33" t="s">
        <v>193</v>
      </c>
      <c r="N91" s="33" t="s">
        <v>32</v>
      </c>
      <c r="O91" s="33" t="s">
        <v>194</v>
      </c>
      <c r="P91" s="33">
        <v>3</v>
      </c>
      <c r="Q91" s="33">
        <v>26</v>
      </c>
      <c r="R91" s="33">
        <v>36</v>
      </c>
      <c r="S91" s="33">
        <v>48</v>
      </c>
      <c r="T91" s="33" t="s">
        <v>919</v>
      </c>
      <c r="U91" s="33" t="s">
        <v>190</v>
      </c>
      <c r="V91" s="33">
        <v>9</v>
      </c>
      <c r="W91" s="33">
        <v>11</v>
      </c>
      <c r="X91" s="33">
        <v>34</v>
      </c>
      <c r="Y91" s="33">
        <f t="shared" si="9"/>
        <v>0.76470588235294112</v>
      </c>
      <c r="Z91" s="33">
        <f t="shared" si="10"/>
        <v>4.3636363636363633</v>
      </c>
      <c r="AA91" s="15">
        <f t="shared" si="11"/>
        <v>3.5989304812834222</v>
      </c>
      <c r="AB91" s="33" t="s">
        <v>189</v>
      </c>
      <c r="AC91" s="33" t="s">
        <v>61</v>
      </c>
      <c r="AD91" s="33" t="s">
        <v>32</v>
      </c>
    </row>
    <row r="92" spans="1:32" x14ac:dyDescent="0.25">
      <c r="A92" s="33" t="s">
        <v>310</v>
      </c>
      <c r="B92" s="33" t="s">
        <v>169</v>
      </c>
      <c r="D92" s="33" t="s">
        <v>182</v>
      </c>
      <c r="F92" s="33" t="s">
        <v>342</v>
      </c>
      <c r="G92" s="33">
        <v>500</v>
      </c>
      <c r="H92" s="33" t="s">
        <v>875</v>
      </c>
      <c r="I92" s="33" t="s">
        <v>26</v>
      </c>
      <c r="J92" s="33" t="s">
        <v>196</v>
      </c>
      <c r="K92" s="33" t="s">
        <v>48</v>
      </c>
      <c r="L92" s="35" t="s">
        <v>453</v>
      </c>
      <c r="M92" s="33" t="s">
        <v>193</v>
      </c>
      <c r="N92" s="33" t="s">
        <v>32</v>
      </c>
      <c r="O92" s="33" t="s">
        <v>197</v>
      </c>
      <c r="P92" s="33">
        <v>3</v>
      </c>
      <c r="Q92" s="33">
        <v>28</v>
      </c>
      <c r="R92" s="33">
        <v>38</v>
      </c>
      <c r="S92" s="33">
        <v>48</v>
      </c>
      <c r="T92" s="33" t="s">
        <v>919</v>
      </c>
      <c r="U92" s="35" t="s">
        <v>454</v>
      </c>
      <c r="V92" s="33">
        <v>8</v>
      </c>
      <c r="W92" s="33">
        <v>12</v>
      </c>
      <c r="X92" s="33">
        <v>32</v>
      </c>
      <c r="Y92" s="33">
        <f t="shared" si="9"/>
        <v>0.875</v>
      </c>
      <c r="Z92" s="33">
        <f t="shared" si="10"/>
        <v>4</v>
      </c>
      <c r="AA92" s="15">
        <f t="shared" si="11"/>
        <v>3.125</v>
      </c>
      <c r="AB92" s="33" t="s">
        <v>198</v>
      </c>
      <c r="AC92" s="33" t="s">
        <v>679</v>
      </c>
      <c r="AD92" s="33" t="s">
        <v>32</v>
      </c>
    </row>
    <row r="93" spans="1:32" s="71" customFormat="1" x14ac:dyDescent="0.25">
      <c r="A93" s="71" t="s">
        <v>311</v>
      </c>
      <c r="B93" s="71" t="s">
        <v>169</v>
      </c>
      <c r="D93" s="71" t="s">
        <v>183</v>
      </c>
      <c r="F93" s="71" t="s">
        <v>342</v>
      </c>
      <c r="G93" s="71">
        <v>500</v>
      </c>
      <c r="H93" s="71" t="s">
        <v>875</v>
      </c>
      <c r="I93" s="71" t="s">
        <v>26</v>
      </c>
      <c r="J93" s="71" t="s">
        <v>196</v>
      </c>
      <c r="K93" s="71" t="s">
        <v>48</v>
      </c>
      <c r="L93" s="78" t="s">
        <v>453</v>
      </c>
      <c r="M93" s="71" t="s">
        <v>193</v>
      </c>
      <c r="N93" s="71" t="s">
        <v>32</v>
      </c>
      <c r="O93" s="71" t="s">
        <v>197</v>
      </c>
      <c r="P93" s="71">
        <v>3</v>
      </c>
      <c r="Q93" s="71">
        <v>28</v>
      </c>
      <c r="R93" s="71">
        <v>38</v>
      </c>
      <c r="S93" s="71">
        <v>48</v>
      </c>
      <c r="T93" s="71" t="s">
        <v>919</v>
      </c>
      <c r="U93" s="78" t="s">
        <v>454</v>
      </c>
      <c r="V93" s="71">
        <v>8</v>
      </c>
      <c r="W93" s="71">
        <v>12</v>
      </c>
      <c r="X93" s="71">
        <v>32</v>
      </c>
      <c r="Y93" s="71">
        <f t="shared" si="9"/>
        <v>0.875</v>
      </c>
      <c r="Z93" s="71">
        <f t="shared" si="10"/>
        <v>4</v>
      </c>
      <c r="AA93" s="74">
        <f t="shared" si="11"/>
        <v>3.125</v>
      </c>
      <c r="AB93" s="71" t="s">
        <v>198</v>
      </c>
      <c r="AC93" s="71" t="s">
        <v>679</v>
      </c>
      <c r="AD93" s="71" t="s">
        <v>32</v>
      </c>
    </row>
    <row r="94" spans="1:32" x14ac:dyDescent="0.25">
      <c r="A94" s="33" t="s">
        <v>312</v>
      </c>
      <c r="B94" s="33" t="s">
        <v>166</v>
      </c>
      <c r="D94" s="33" t="s">
        <v>209</v>
      </c>
      <c r="F94" s="33" t="s">
        <v>212</v>
      </c>
      <c r="G94" s="33">
        <v>2100</v>
      </c>
      <c r="H94" s="33" t="s">
        <v>874</v>
      </c>
      <c r="I94" s="33" t="s">
        <v>156</v>
      </c>
      <c r="J94" s="33" t="s">
        <v>137</v>
      </c>
      <c r="K94" s="33" t="s">
        <v>48</v>
      </c>
      <c r="L94" s="33" t="s">
        <v>49</v>
      </c>
      <c r="M94" s="33" t="s">
        <v>213</v>
      </c>
      <c r="N94" s="33" t="s">
        <v>32</v>
      </c>
      <c r="O94" s="33" t="s">
        <v>32</v>
      </c>
      <c r="P94" s="33">
        <v>1</v>
      </c>
      <c r="Q94" s="33">
        <v>55</v>
      </c>
      <c r="S94" s="36">
        <v>55</v>
      </c>
      <c r="T94" s="36"/>
      <c r="U94" s="33" t="s">
        <v>130</v>
      </c>
      <c r="V94" s="33">
        <v>8</v>
      </c>
      <c r="W94" s="33" t="s">
        <v>32</v>
      </c>
      <c r="X94" s="33" t="s">
        <v>32</v>
      </c>
      <c r="Y94" s="33" t="s">
        <v>32</v>
      </c>
      <c r="Z94" s="33" t="s">
        <v>32</v>
      </c>
      <c r="AA94" s="15"/>
      <c r="AB94" s="33" t="s">
        <v>131</v>
      </c>
      <c r="AC94" s="33" t="s">
        <v>61</v>
      </c>
      <c r="AD94" s="33">
        <v>28</v>
      </c>
      <c r="AF94" s="33" t="s">
        <v>128</v>
      </c>
    </row>
    <row r="95" spans="1:32" x14ac:dyDescent="0.25">
      <c r="A95" s="33" t="s">
        <v>313</v>
      </c>
      <c r="B95" s="33" t="s">
        <v>166</v>
      </c>
      <c r="D95" s="33" t="s">
        <v>210</v>
      </c>
      <c r="F95" s="33" t="s">
        <v>212</v>
      </c>
      <c r="G95" s="33">
        <v>1800</v>
      </c>
      <c r="H95" s="33" t="s">
        <v>117</v>
      </c>
      <c r="I95" s="33" t="s">
        <v>156</v>
      </c>
      <c r="J95" s="33" t="s">
        <v>137</v>
      </c>
      <c r="K95" s="33" t="s">
        <v>48</v>
      </c>
      <c r="L95" s="33" t="s">
        <v>214</v>
      </c>
      <c r="M95" s="33" t="s">
        <v>32</v>
      </c>
      <c r="N95" s="33" t="s">
        <v>32</v>
      </c>
      <c r="O95" s="33" t="s">
        <v>32</v>
      </c>
      <c r="P95" s="33">
        <v>2</v>
      </c>
      <c r="Q95" s="33">
        <v>30</v>
      </c>
      <c r="S95" s="33">
        <v>46</v>
      </c>
      <c r="T95" s="33" t="s">
        <v>918</v>
      </c>
      <c r="U95" s="33" t="s">
        <v>214</v>
      </c>
      <c r="V95" s="33">
        <v>10</v>
      </c>
      <c r="W95" s="33">
        <v>11</v>
      </c>
      <c r="X95" s="33">
        <v>34</v>
      </c>
      <c r="Y95" s="33">
        <f t="shared" ref="Y95:Y102" si="12">Q95/X95</f>
        <v>0.88235294117647056</v>
      </c>
      <c r="Z95" s="33">
        <f t="shared" ref="Z95:Z102" si="13">S95/W95</f>
        <v>4.1818181818181817</v>
      </c>
      <c r="AA95" s="15">
        <f t="shared" ref="AA95:AA102" si="14">Z95-Y95</f>
        <v>3.2994652406417111</v>
      </c>
      <c r="AB95" s="33" t="s">
        <v>131</v>
      </c>
      <c r="AC95" s="33" t="s">
        <v>61</v>
      </c>
      <c r="AD95" s="33">
        <v>28</v>
      </c>
    </row>
    <row r="96" spans="1:32" s="71" customFormat="1" x14ac:dyDescent="0.25">
      <c r="A96" s="71" t="s">
        <v>314</v>
      </c>
      <c r="B96" s="71" t="s">
        <v>166</v>
      </c>
      <c r="D96" s="71" t="s">
        <v>211</v>
      </c>
      <c r="F96" s="71" t="s">
        <v>212</v>
      </c>
      <c r="G96" s="71">
        <v>1600</v>
      </c>
      <c r="H96" s="71" t="s">
        <v>215</v>
      </c>
      <c r="I96" s="71" t="s">
        <v>156</v>
      </c>
      <c r="J96" s="71" t="s">
        <v>137</v>
      </c>
      <c r="K96" s="71" t="s">
        <v>48</v>
      </c>
      <c r="L96" s="71" t="s">
        <v>49</v>
      </c>
      <c r="M96" s="71" t="s">
        <v>32</v>
      </c>
      <c r="N96" s="71" t="s">
        <v>32</v>
      </c>
      <c r="O96" s="71" t="s">
        <v>32</v>
      </c>
      <c r="P96" s="71">
        <v>1</v>
      </c>
      <c r="Q96" s="71">
        <v>40</v>
      </c>
      <c r="S96" s="79">
        <v>40</v>
      </c>
      <c r="T96" s="71" t="s">
        <v>917</v>
      </c>
      <c r="U96" s="71" t="s">
        <v>215</v>
      </c>
      <c r="V96" s="71">
        <v>11</v>
      </c>
      <c r="W96" s="71">
        <v>11</v>
      </c>
      <c r="X96" s="71">
        <v>42</v>
      </c>
      <c r="Y96" s="71">
        <f t="shared" si="12"/>
        <v>0.95238095238095233</v>
      </c>
      <c r="Z96" s="71">
        <f t="shared" si="13"/>
        <v>3.6363636363636362</v>
      </c>
      <c r="AA96" s="74">
        <f t="shared" si="14"/>
        <v>2.6839826839826841</v>
      </c>
      <c r="AB96" s="71" t="s">
        <v>861</v>
      </c>
      <c r="AC96" s="71" t="s">
        <v>61</v>
      </c>
      <c r="AD96" s="71">
        <v>28</v>
      </c>
    </row>
    <row r="97" spans="1:32" x14ac:dyDescent="0.25">
      <c r="A97" s="33" t="s">
        <v>376</v>
      </c>
      <c r="B97" s="33" t="s">
        <v>175</v>
      </c>
      <c r="D97" s="33" t="s">
        <v>327</v>
      </c>
      <c r="E97" s="33">
        <v>2021</v>
      </c>
      <c r="F97" s="33" t="s">
        <v>11</v>
      </c>
      <c r="G97" s="33">
        <v>880</v>
      </c>
      <c r="H97" s="33" t="s">
        <v>328</v>
      </c>
      <c r="I97" s="33" t="s">
        <v>26</v>
      </c>
      <c r="J97" s="33" t="s">
        <v>137</v>
      </c>
      <c r="K97" s="33" t="s">
        <v>48</v>
      </c>
      <c r="L97" s="33" t="s">
        <v>328</v>
      </c>
      <c r="M97" s="33" t="s">
        <v>32</v>
      </c>
      <c r="N97" s="33" t="s">
        <v>50</v>
      </c>
      <c r="O97" s="33" t="s">
        <v>329</v>
      </c>
      <c r="P97" s="33">
        <v>2</v>
      </c>
      <c r="Q97" s="33">
        <v>32</v>
      </c>
      <c r="S97" s="33">
        <v>48</v>
      </c>
      <c r="T97" s="33" t="s">
        <v>917</v>
      </c>
      <c r="U97" s="33" t="s">
        <v>14</v>
      </c>
      <c r="V97" s="33">
        <v>9</v>
      </c>
      <c r="W97" s="33">
        <v>11</v>
      </c>
      <c r="X97" s="33">
        <v>34</v>
      </c>
      <c r="Y97" s="33">
        <f t="shared" si="12"/>
        <v>0.94117647058823528</v>
      </c>
      <c r="Z97" s="33">
        <f t="shared" si="13"/>
        <v>4.3636363636363633</v>
      </c>
      <c r="AA97" s="15">
        <f t="shared" si="14"/>
        <v>3.4224598930481278</v>
      </c>
      <c r="AB97" s="33" t="s">
        <v>330</v>
      </c>
      <c r="AC97" s="33" t="s">
        <v>61</v>
      </c>
      <c r="AD97" s="33">
        <v>32</v>
      </c>
    </row>
    <row r="98" spans="1:32" x14ac:dyDescent="0.25">
      <c r="A98" s="33" t="s">
        <v>377</v>
      </c>
      <c r="B98" s="33" t="s">
        <v>175</v>
      </c>
      <c r="D98" s="33" t="s">
        <v>331</v>
      </c>
      <c r="E98" s="33">
        <v>2021</v>
      </c>
      <c r="F98" s="33" t="s">
        <v>11</v>
      </c>
      <c r="G98" s="33">
        <v>570</v>
      </c>
      <c r="H98" s="33" t="s">
        <v>332</v>
      </c>
      <c r="I98" s="33" t="s">
        <v>26</v>
      </c>
      <c r="J98" s="33" t="s">
        <v>26</v>
      </c>
      <c r="K98" s="33" t="s">
        <v>48</v>
      </c>
      <c r="L98" s="33" t="s">
        <v>333</v>
      </c>
      <c r="M98" s="33" t="s">
        <v>32</v>
      </c>
      <c r="N98" s="33" t="s">
        <v>50</v>
      </c>
      <c r="O98" s="33" t="s">
        <v>32</v>
      </c>
      <c r="P98" s="33">
        <v>3</v>
      </c>
      <c r="Q98" s="33">
        <v>28</v>
      </c>
      <c r="R98" s="33">
        <v>38</v>
      </c>
      <c r="S98" s="33">
        <v>48</v>
      </c>
      <c r="T98" s="33" t="s">
        <v>919</v>
      </c>
      <c r="U98" s="33" t="s">
        <v>108</v>
      </c>
      <c r="V98" s="33">
        <v>8</v>
      </c>
      <c r="W98" s="33">
        <v>11</v>
      </c>
      <c r="X98" s="33">
        <v>34</v>
      </c>
      <c r="Y98" s="33">
        <f t="shared" si="12"/>
        <v>0.82352941176470584</v>
      </c>
      <c r="Z98" s="33">
        <f t="shared" si="13"/>
        <v>4.3636363636363633</v>
      </c>
      <c r="AA98" s="15">
        <f t="shared" si="14"/>
        <v>3.5401069518716577</v>
      </c>
      <c r="AB98" s="33" t="s">
        <v>334</v>
      </c>
      <c r="AC98" s="33" t="s">
        <v>61</v>
      </c>
      <c r="AD98" s="33">
        <v>32</v>
      </c>
    </row>
    <row r="99" spans="1:32" x14ac:dyDescent="0.25">
      <c r="A99" s="33" t="s">
        <v>378</v>
      </c>
      <c r="B99" s="33" t="s">
        <v>175</v>
      </c>
      <c r="D99" s="33" t="s">
        <v>335</v>
      </c>
      <c r="E99" s="33">
        <v>2021</v>
      </c>
      <c r="F99" s="33" t="s">
        <v>11</v>
      </c>
      <c r="G99" s="33">
        <v>430</v>
      </c>
      <c r="H99" s="33" t="s">
        <v>336</v>
      </c>
      <c r="I99" s="33" t="s">
        <v>26</v>
      </c>
      <c r="J99" s="33" t="s">
        <v>625</v>
      </c>
      <c r="K99" s="33" t="s">
        <v>48</v>
      </c>
      <c r="L99" s="33" t="s">
        <v>496</v>
      </c>
      <c r="M99" s="33" t="s">
        <v>32</v>
      </c>
      <c r="N99" s="33" t="s">
        <v>50</v>
      </c>
      <c r="O99" s="33" t="s">
        <v>32</v>
      </c>
      <c r="P99" s="33">
        <v>3</v>
      </c>
      <c r="Q99" s="33">
        <v>28</v>
      </c>
      <c r="R99" s="33">
        <v>38</v>
      </c>
      <c r="S99" s="33">
        <v>48</v>
      </c>
      <c r="T99" s="33" t="s">
        <v>917</v>
      </c>
      <c r="U99" s="33" t="s">
        <v>36</v>
      </c>
      <c r="V99" s="33">
        <v>7</v>
      </c>
      <c r="W99" s="33">
        <v>11</v>
      </c>
      <c r="X99" s="33">
        <v>34</v>
      </c>
      <c r="Y99" s="33">
        <f t="shared" si="12"/>
        <v>0.82352941176470584</v>
      </c>
      <c r="Z99" s="33">
        <f t="shared" si="13"/>
        <v>4.3636363636363633</v>
      </c>
      <c r="AA99" s="15">
        <f t="shared" si="14"/>
        <v>3.5401069518716577</v>
      </c>
      <c r="AB99" s="33" t="s">
        <v>337</v>
      </c>
      <c r="AC99" s="33" t="s">
        <v>60</v>
      </c>
      <c r="AD99" s="33">
        <v>35</v>
      </c>
    </row>
    <row r="100" spans="1:32" x14ac:dyDescent="0.25">
      <c r="A100" s="33" t="s">
        <v>379</v>
      </c>
      <c r="B100" s="33" t="s">
        <v>175</v>
      </c>
      <c r="D100" s="33" t="s">
        <v>338</v>
      </c>
      <c r="E100" s="33">
        <v>2021</v>
      </c>
      <c r="F100" s="33" t="s">
        <v>11</v>
      </c>
      <c r="G100" s="33">
        <v>880</v>
      </c>
      <c r="H100" s="33" t="s">
        <v>328</v>
      </c>
      <c r="I100" s="33" t="s">
        <v>26</v>
      </c>
      <c r="J100" s="33" t="s">
        <v>137</v>
      </c>
      <c r="K100" s="33" t="s">
        <v>48</v>
      </c>
      <c r="L100" s="33" t="s">
        <v>328</v>
      </c>
      <c r="M100" s="33" t="s">
        <v>32</v>
      </c>
      <c r="N100" s="33" t="s">
        <v>50</v>
      </c>
      <c r="O100" s="33" t="s">
        <v>329</v>
      </c>
      <c r="P100" s="33">
        <v>2</v>
      </c>
      <c r="Q100" s="33">
        <v>32</v>
      </c>
      <c r="S100" s="33">
        <v>48</v>
      </c>
      <c r="T100" s="33" t="s">
        <v>917</v>
      </c>
      <c r="U100" s="33" t="s">
        <v>14</v>
      </c>
      <c r="V100" s="33">
        <v>9</v>
      </c>
      <c r="W100" s="33">
        <v>11</v>
      </c>
      <c r="X100" s="33">
        <v>34</v>
      </c>
      <c r="Y100" s="33">
        <f t="shared" si="12"/>
        <v>0.94117647058823528</v>
      </c>
      <c r="Z100" s="33">
        <f t="shared" si="13"/>
        <v>4.3636363636363633</v>
      </c>
      <c r="AA100" s="15">
        <f t="shared" si="14"/>
        <v>3.4224598930481278</v>
      </c>
      <c r="AB100" s="33" t="s">
        <v>330</v>
      </c>
      <c r="AC100" s="33" t="s">
        <v>61</v>
      </c>
      <c r="AD100" s="33">
        <v>32</v>
      </c>
    </row>
    <row r="101" spans="1:32" x14ac:dyDescent="0.25">
      <c r="A101" s="33" t="s">
        <v>380</v>
      </c>
      <c r="B101" s="33" t="s">
        <v>175</v>
      </c>
      <c r="D101" s="33" t="s">
        <v>339</v>
      </c>
      <c r="E101" s="33">
        <v>2021</v>
      </c>
      <c r="F101" s="33" t="s">
        <v>11</v>
      </c>
      <c r="G101" s="33">
        <v>570</v>
      </c>
      <c r="H101" s="33" t="s">
        <v>332</v>
      </c>
      <c r="I101" s="33" t="s">
        <v>26</v>
      </c>
      <c r="J101" s="33" t="s">
        <v>26</v>
      </c>
      <c r="K101" s="33" t="s">
        <v>48</v>
      </c>
      <c r="L101" s="33" t="s">
        <v>333</v>
      </c>
      <c r="M101" s="33" t="s">
        <v>32</v>
      </c>
      <c r="N101" s="33" t="s">
        <v>50</v>
      </c>
      <c r="O101" s="33" t="s">
        <v>32</v>
      </c>
      <c r="P101" s="33">
        <v>3</v>
      </c>
      <c r="Q101" s="33">
        <v>28</v>
      </c>
      <c r="R101" s="33">
        <v>38</v>
      </c>
      <c r="S101" s="33">
        <v>48</v>
      </c>
      <c r="T101" s="33" t="s">
        <v>919</v>
      </c>
      <c r="U101" s="33" t="s">
        <v>108</v>
      </c>
      <c r="V101" s="33">
        <v>8</v>
      </c>
      <c r="W101" s="33">
        <v>11</v>
      </c>
      <c r="X101" s="33">
        <v>34</v>
      </c>
      <c r="Y101" s="33">
        <f t="shared" si="12"/>
        <v>0.82352941176470584</v>
      </c>
      <c r="Z101" s="33">
        <f t="shared" si="13"/>
        <v>4.3636363636363633</v>
      </c>
      <c r="AA101" s="15">
        <f t="shared" si="14"/>
        <v>3.5401069518716577</v>
      </c>
      <c r="AB101" s="33" t="s">
        <v>334</v>
      </c>
      <c r="AC101" s="33" t="s">
        <v>61</v>
      </c>
      <c r="AD101" s="33">
        <v>32</v>
      </c>
    </row>
    <row r="102" spans="1:32" x14ac:dyDescent="0.25">
      <c r="A102" s="33" t="s">
        <v>381</v>
      </c>
      <c r="B102" s="33" t="s">
        <v>175</v>
      </c>
      <c r="D102" s="33" t="s">
        <v>340</v>
      </c>
      <c r="E102" s="33">
        <v>2021</v>
      </c>
      <c r="F102" s="33" t="s">
        <v>11</v>
      </c>
      <c r="G102" s="33">
        <v>430</v>
      </c>
      <c r="H102" s="33" t="s">
        <v>336</v>
      </c>
      <c r="I102" s="33" t="s">
        <v>26</v>
      </c>
      <c r="J102" s="33" t="s">
        <v>625</v>
      </c>
      <c r="K102" s="33" t="s">
        <v>48</v>
      </c>
      <c r="L102" s="33" t="s">
        <v>496</v>
      </c>
      <c r="M102" s="33" t="s">
        <v>32</v>
      </c>
      <c r="N102" s="33" t="s">
        <v>50</v>
      </c>
      <c r="O102" s="33" t="s">
        <v>32</v>
      </c>
      <c r="P102" s="33">
        <v>3</v>
      </c>
      <c r="Q102" s="33">
        <v>28</v>
      </c>
      <c r="R102" s="33">
        <v>38</v>
      </c>
      <c r="S102" s="33">
        <v>48</v>
      </c>
      <c r="T102" s="33" t="s">
        <v>917</v>
      </c>
      <c r="U102" s="33" t="s">
        <v>36</v>
      </c>
      <c r="V102" s="33">
        <v>7</v>
      </c>
      <c r="W102" s="33">
        <v>11</v>
      </c>
      <c r="X102" s="33">
        <v>34</v>
      </c>
      <c r="Y102" s="33">
        <f t="shared" si="12"/>
        <v>0.82352941176470584</v>
      </c>
      <c r="Z102" s="33">
        <f t="shared" si="13"/>
        <v>4.3636363636363633</v>
      </c>
      <c r="AA102" s="15">
        <f t="shared" si="14"/>
        <v>3.5401069518716577</v>
      </c>
      <c r="AB102" s="33" t="s">
        <v>337</v>
      </c>
      <c r="AC102" s="33" t="s">
        <v>60</v>
      </c>
      <c r="AD102" s="33">
        <v>35</v>
      </c>
    </row>
    <row r="103" spans="1:32" x14ac:dyDescent="0.25">
      <c r="A103" s="33" t="s">
        <v>382</v>
      </c>
      <c r="B103" s="33" t="s">
        <v>175</v>
      </c>
      <c r="D103" s="33" t="s">
        <v>341</v>
      </c>
      <c r="E103" s="33">
        <v>2021</v>
      </c>
      <c r="F103" s="33" t="s">
        <v>342</v>
      </c>
      <c r="G103" s="33">
        <v>1000</v>
      </c>
      <c r="H103" s="33" t="s">
        <v>343</v>
      </c>
      <c r="I103" s="33" t="s">
        <v>26</v>
      </c>
      <c r="J103" s="33" t="s">
        <v>26</v>
      </c>
      <c r="K103" s="33" t="s">
        <v>48</v>
      </c>
      <c r="L103" s="33" t="s">
        <v>49</v>
      </c>
      <c r="M103" s="33" t="s">
        <v>32</v>
      </c>
      <c r="N103" s="33" t="s">
        <v>50</v>
      </c>
      <c r="O103" s="33" t="s">
        <v>129</v>
      </c>
      <c r="P103" s="33">
        <v>1</v>
      </c>
      <c r="Q103" s="33">
        <v>50</v>
      </c>
      <c r="S103" s="36">
        <v>50</v>
      </c>
      <c r="T103" s="36"/>
      <c r="U103" s="33" t="s">
        <v>130</v>
      </c>
      <c r="V103" s="33">
        <v>8</v>
      </c>
      <c r="W103" s="33" t="s">
        <v>32</v>
      </c>
      <c r="X103" s="33" t="s">
        <v>32</v>
      </c>
      <c r="Y103" s="33" t="s">
        <v>32</v>
      </c>
      <c r="Z103" s="33" t="s">
        <v>32</v>
      </c>
      <c r="AA103" s="15"/>
      <c r="AB103" s="33" t="s">
        <v>344</v>
      </c>
      <c r="AC103" s="33" t="s">
        <v>61</v>
      </c>
      <c r="AD103" s="33">
        <v>32</v>
      </c>
    </row>
    <row r="104" spans="1:32" x14ac:dyDescent="0.25">
      <c r="A104" s="33" t="s">
        <v>383</v>
      </c>
      <c r="B104" s="33" t="s">
        <v>175</v>
      </c>
      <c r="D104" s="33" t="s">
        <v>345</v>
      </c>
      <c r="E104" s="33">
        <v>2021</v>
      </c>
      <c r="F104" s="33" t="s">
        <v>342</v>
      </c>
      <c r="G104" s="33">
        <v>760</v>
      </c>
      <c r="H104" s="33" t="s">
        <v>346</v>
      </c>
      <c r="I104" s="33" t="s">
        <v>26</v>
      </c>
      <c r="J104" s="33" t="s">
        <v>26</v>
      </c>
      <c r="K104" s="33" t="s">
        <v>48</v>
      </c>
      <c r="L104" s="33" t="s">
        <v>49</v>
      </c>
      <c r="M104" s="33" t="s">
        <v>32</v>
      </c>
      <c r="N104" s="33" t="s">
        <v>50</v>
      </c>
      <c r="O104" s="33" t="s">
        <v>32</v>
      </c>
      <c r="P104" s="33">
        <v>1</v>
      </c>
      <c r="Q104" s="33">
        <v>42</v>
      </c>
      <c r="S104" s="36">
        <v>42</v>
      </c>
      <c r="T104" s="36"/>
      <c r="U104" s="33" t="s">
        <v>130</v>
      </c>
      <c r="V104" s="33">
        <v>7</v>
      </c>
      <c r="W104" s="33" t="s">
        <v>32</v>
      </c>
      <c r="X104" s="33" t="s">
        <v>32</v>
      </c>
      <c r="Y104" s="33" t="s">
        <v>32</v>
      </c>
      <c r="Z104" s="33" t="s">
        <v>32</v>
      </c>
      <c r="AA104" s="15"/>
      <c r="AB104" s="33" t="s">
        <v>344</v>
      </c>
      <c r="AC104" s="33" t="s">
        <v>61</v>
      </c>
      <c r="AD104" s="33">
        <v>32</v>
      </c>
    </row>
    <row r="105" spans="1:32" x14ac:dyDescent="0.25">
      <c r="A105" s="33" t="s">
        <v>384</v>
      </c>
      <c r="B105" s="33" t="s">
        <v>175</v>
      </c>
      <c r="D105" s="33" t="s">
        <v>347</v>
      </c>
      <c r="E105" s="33">
        <v>2021</v>
      </c>
      <c r="F105" s="33" t="s">
        <v>342</v>
      </c>
      <c r="G105" s="33">
        <v>470</v>
      </c>
      <c r="H105" s="33" t="s">
        <v>332</v>
      </c>
      <c r="I105" s="33" t="s">
        <v>26</v>
      </c>
      <c r="J105" s="33" t="s">
        <v>625</v>
      </c>
      <c r="K105" s="33" t="s">
        <v>48</v>
      </c>
      <c r="L105" s="33" t="s">
        <v>49</v>
      </c>
      <c r="M105" s="33" t="s">
        <v>32</v>
      </c>
      <c r="N105" s="33" t="s">
        <v>50</v>
      </c>
      <c r="O105" s="33" t="s">
        <v>32</v>
      </c>
      <c r="P105" s="33">
        <v>1</v>
      </c>
      <c r="Q105" s="33">
        <v>38</v>
      </c>
      <c r="S105" s="36">
        <v>38</v>
      </c>
      <c r="T105" s="33" t="s">
        <v>919</v>
      </c>
      <c r="U105" s="33" t="s">
        <v>38</v>
      </c>
      <c r="V105" s="33">
        <v>8</v>
      </c>
      <c r="W105" s="33">
        <v>11</v>
      </c>
      <c r="X105" s="33">
        <v>34</v>
      </c>
      <c r="Y105" s="33">
        <f>Q105/X105</f>
        <v>1.1176470588235294</v>
      </c>
      <c r="Z105" s="33">
        <f>S105/W105</f>
        <v>3.4545454545454546</v>
      </c>
      <c r="AA105" s="15">
        <f>Z105-Y105</f>
        <v>2.3368983957219251</v>
      </c>
      <c r="AB105" s="33" t="s">
        <v>206</v>
      </c>
      <c r="AC105" s="33" t="s">
        <v>61</v>
      </c>
      <c r="AD105" s="33">
        <v>35</v>
      </c>
    </row>
    <row r="106" spans="1:32" x14ac:dyDescent="0.25">
      <c r="A106" s="33" t="s">
        <v>385</v>
      </c>
      <c r="B106" s="33" t="s">
        <v>175</v>
      </c>
      <c r="D106" s="33" t="s">
        <v>348</v>
      </c>
      <c r="E106" s="33">
        <v>2021</v>
      </c>
      <c r="F106" s="33" t="s">
        <v>75</v>
      </c>
      <c r="G106" s="33">
        <v>1000</v>
      </c>
      <c r="H106" s="33" t="s">
        <v>59</v>
      </c>
      <c r="I106" s="33" t="s">
        <v>910</v>
      </c>
      <c r="J106" s="33" t="s">
        <v>625</v>
      </c>
      <c r="K106" s="33" t="s">
        <v>48</v>
      </c>
      <c r="L106" s="33" t="s">
        <v>49</v>
      </c>
      <c r="M106" s="33" t="s">
        <v>32</v>
      </c>
      <c r="N106" s="33" t="s">
        <v>50</v>
      </c>
      <c r="O106" s="33" t="s">
        <v>32</v>
      </c>
      <c r="P106" s="33">
        <v>1</v>
      </c>
      <c r="Q106" s="33">
        <v>42</v>
      </c>
      <c r="S106" s="36">
        <v>42</v>
      </c>
      <c r="T106" s="36"/>
      <c r="U106" s="33" t="s">
        <v>130</v>
      </c>
      <c r="V106" s="33">
        <v>8</v>
      </c>
      <c r="W106" s="33" t="s">
        <v>32</v>
      </c>
      <c r="X106" s="33" t="s">
        <v>32</v>
      </c>
      <c r="Y106" s="33" t="s">
        <v>32</v>
      </c>
      <c r="Z106" s="33" t="s">
        <v>32</v>
      </c>
      <c r="AA106" s="15"/>
      <c r="AB106" s="33" t="s">
        <v>349</v>
      </c>
      <c r="AC106" s="33" t="s">
        <v>61</v>
      </c>
      <c r="AD106" s="41">
        <v>47</v>
      </c>
      <c r="AE106" s="40" t="s">
        <v>132</v>
      </c>
      <c r="AF106" s="42"/>
    </row>
    <row r="107" spans="1:32" x14ac:dyDescent="0.25">
      <c r="A107" s="33" t="s">
        <v>386</v>
      </c>
      <c r="B107" s="33" t="s">
        <v>175</v>
      </c>
      <c r="D107" s="33" t="s">
        <v>350</v>
      </c>
      <c r="E107" s="33">
        <v>2021</v>
      </c>
      <c r="F107" s="33" t="s">
        <v>75</v>
      </c>
      <c r="G107" s="33">
        <v>750</v>
      </c>
      <c r="H107" s="33" t="s">
        <v>38</v>
      </c>
      <c r="I107" s="33" t="s">
        <v>910</v>
      </c>
      <c r="J107" s="33" t="s">
        <v>625</v>
      </c>
      <c r="K107" s="33" t="s">
        <v>48</v>
      </c>
      <c r="L107" s="33" t="s">
        <v>38</v>
      </c>
      <c r="M107" s="33" t="s">
        <v>32</v>
      </c>
      <c r="N107" s="33" t="s">
        <v>50</v>
      </c>
      <c r="O107" s="33" t="s">
        <v>351</v>
      </c>
      <c r="P107" s="33">
        <v>3</v>
      </c>
      <c r="Q107" s="33">
        <v>26</v>
      </c>
      <c r="R107" s="33">
        <v>36</v>
      </c>
      <c r="S107" s="33">
        <v>48</v>
      </c>
      <c r="T107" s="33" t="s">
        <v>919</v>
      </c>
      <c r="U107" s="33" t="s">
        <v>109</v>
      </c>
      <c r="V107" s="33">
        <v>9</v>
      </c>
      <c r="W107" s="33">
        <v>12</v>
      </c>
      <c r="X107" s="33">
        <v>36</v>
      </c>
      <c r="Y107" s="33">
        <f t="shared" ref="Y107:Y128" si="15">Q107/X107</f>
        <v>0.72222222222222221</v>
      </c>
      <c r="Z107" s="33">
        <f t="shared" ref="Z107:Z128" si="16">S107/W107</f>
        <v>4</v>
      </c>
      <c r="AA107" s="15">
        <f t="shared" ref="AA107:AA128" si="17">Z107-Y107</f>
        <v>3.2777777777777777</v>
      </c>
      <c r="AB107" s="33" t="s">
        <v>349</v>
      </c>
      <c r="AC107" s="33" t="s">
        <v>61</v>
      </c>
      <c r="AD107" s="33">
        <v>40</v>
      </c>
    </row>
    <row r="108" spans="1:32" x14ac:dyDescent="0.25">
      <c r="A108" s="33" t="s">
        <v>387</v>
      </c>
      <c r="B108" s="33" t="s">
        <v>175</v>
      </c>
      <c r="D108" s="33" t="s">
        <v>352</v>
      </c>
      <c r="E108" s="33">
        <v>2021</v>
      </c>
      <c r="F108" s="33" t="s">
        <v>75</v>
      </c>
      <c r="G108" s="33">
        <v>900</v>
      </c>
      <c r="H108" s="33" t="s">
        <v>353</v>
      </c>
      <c r="I108" s="33" t="s">
        <v>910</v>
      </c>
      <c r="J108" s="33" t="s">
        <v>625</v>
      </c>
      <c r="K108" s="33" t="s">
        <v>48</v>
      </c>
      <c r="L108" s="33" t="s">
        <v>49</v>
      </c>
      <c r="M108" s="33" t="s">
        <v>32</v>
      </c>
      <c r="N108" s="33" t="s">
        <v>354</v>
      </c>
      <c r="O108" s="33" t="s">
        <v>32</v>
      </c>
      <c r="P108" s="33">
        <v>1</v>
      </c>
      <c r="Q108" s="33">
        <v>38</v>
      </c>
      <c r="S108" s="36">
        <v>38</v>
      </c>
      <c r="T108" s="33" t="s">
        <v>919</v>
      </c>
      <c r="U108" s="33" t="s">
        <v>353</v>
      </c>
      <c r="V108" s="33">
        <v>11</v>
      </c>
      <c r="W108" s="33">
        <v>11</v>
      </c>
      <c r="X108" s="33">
        <v>51</v>
      </c>
      <c r="Y108" s="33">
        <f t="shared" si="15"/>
        <v>0.74509803921568629</v>
      </c>
      <c r="Z108" s="33">
        <f t="shared" si="16"/>
        <v>3.4545454545454546</v>
      </c>
      <c r="AA108" s="15">
        <f t="shared" si="17"/>
        <v>2.7094474153297683</v>
      </c>
      <c r="AB108" s="33" t="s">
        <v>353</v>
      </c>
      <c r="AC108" s="33" t="s">
        <v>61</v>
      </c>
      <c r="AD108" s="40" t="s">
        <v>355</v>
      </c>
      <c r="AE108" s="40" t="s">
        <v>356</v>
      </c>
      <c r="AF108" s="42"/>
    </row>
    <row r="109" spans="1:32" x14ac:dyDescent="0.25">
      <c r="A109" s="33" t="s">
        <v>388</v>
      </c>
      <c r="B109" s="33" t="s">
        <v>175</v>
      </c>
      <c r="D109" s="33" t="s">
        <v>359</v>
      </c>
      <c r="E109" s="33">
        <v>2021</v>
      </c>
      <c r="F109" s="33" t="s">
        <v>75</v>
      </c>
      <c r="G109" s="33">
        <v>700</v>
      </c>
      <c r="H109" s="33" t="s">
        <v>360</v>
      </c>
      <c r="I109" s="33" t="s">
        <v>910</v>
      </c>
      <c r="J109" s="33" t="s">
        <v>625</v>
      </c>
      <c r="K109" s="33" t="s">
        <v>48</v>
      </c>
      <c r="L109" s="33" t="s">
        <v>49</v>
      </c>
      <c r="M109" s="33" t="s">
        <v>32</v>
      </c>
      <c r="N109" s="33" t="s">
        <v>50</v>
      </c>
      <c r="O109" s="33" t="s">
        <v>32</v>
      </c>
      <c r="P109" s="33">
        <v>1</v>
      </c>
      <c r="Q109" s="33">
        <v>38</v>
      </c>
      <c r="S109" s="36">
        <v>38</v>
      </c>
      <c r="T109" s="36"/>
      <c r="U109" s="33" t="s">
        <v>360</v>
      </c>
      <c r="V109" s="33">
        <v>10</v>
      </c>
      <c r="W109" s="33">
        <v>11</v>
      </c>
      <c r="X109" s="33">
        <v>51</v>
      </c>
      <c r="Y109" s="33">
        <f t="shared" si="15"/>
        <v>0.74509803921568629</v>
      </c>
      <c r="Z109" s="33">
        <f t="shared" si="16"/>
        <v>3.4545454545454546</v>
      </c>
      <c r="AA109" s="15">
        <f t="shared" si="17"/>
        <v>2.7094474153297683</v>
      </c>
      <c r="AB109" s="33" t="s">
        <v>206</v>
      </c>
      <c r="AC109" s="33" t="s">
        <v>61</v>
      </c>
      <c r="AD109" s="40" t="s">
        <v>355</v>
      </c>
      <c r="AE109" s="40" t="s">
        <v>356</v>
      </c>
      <c r="AF109" s="42"/>
    </row>
    <row r="110" spans="1:32" x14ac:dyDescent="0.25">
      <c r="A110" s="33" t="s">
        <v>389</v>
      </c>
      <c r="B110" s="33" t="s">
        <v>175</v>
      </c>
      <c r="D110" s="33" t="s">
        <v>362</v>
      </c>
      <c r="E110" s="33">
        <v>2021</v>
      </c>
      <c r="F110" s="33" t="s">
        <v>374</v>
      </c>
      <c r="G110" s="33">
        <v>600</v>
      </c>
      <c r="H110" s="33" t="s">
        <v>332</v>
      </c>
      <c r="I110" s="33" t="s">
        <v>26</v>
      </c>
      <c r="J110" s="33" t="s">
        <v>26</v>
      </c>
      <c r="K110" s="33" t="s">
        <v>45</v>
      </c>
      <c r="L110" s="35" t="s">
        <v>453</v>
      </c>
      <c r="M110" s="33" t="s">
        <v>32</v>
      </c>
      <c r="N110" s="33" t="s">
        <v>50</v>
      </c>
      <c r="O110" s="33" t="s">
        <v>32</v>
      </c>
      <c r="P110" s="33">
        <v>2</v>
      </c>
      <c r="Q110" s="33">
        <v>30</v>
      </c>
      <c r="S110" s="38">
        <v>46</v>
      </c>
      <c r="T110" s="33" t="s">
        <v>919</v>
      </c>
      <c r="U110" s="33" t="s">
        <v>108</v>
      </c>
      <c r="V110" s="33">
        <v>8</v>
      </c>
      <c r="W110" s="33">
        <v>11</v>
      </c>
      <c r="X110" s="33">
        <v>34</v>
      </c>
      <c r="Y110" s="33">
        <f t="shared" si="15"/>
        <v>0.88235294117647056</v>
      </c>
      <c r="Z110" s="33">
        <f t="shared" si="16"/>
        <v>4.1818181818181817</v>
      </c>
      <c r="AA110" s="15">
        <f t="shared" si="17"/>
        <v>3.2994652406417111</v>
      </c>
      <c r="AB110" s="33" t="s">
        <v>206</v>
      </c>
      <c r="AC110" s="33" t="s">
        <v>61</v>
      </c>
      <c r="AD110" s="33">
        <v>40</v>
      </c>
    </row>
    <row r="111" spans="1:32" x14ac:dyDescent="0.25">
      <c r="A111" s="33" t="s">
        <v>390</v>
      </c>
      <c r="B111" s="33" t="s">
        <v>175</v>
      </c>
      <c r="D111" s="33" t="s">
        <v>363</v>
      </c>
      <c r="E111" s="33">
        <v>2021</v>
      </c>
      <c r="F111" s="33" t="s">
        <v>374</v>
      </c>
      <c r="G111" s="33">
        <v>500</v>
      </c>
      <c r="H111" s="33" t="s">
        <v>42</v>
      </c>
      <c r="I111" s="33" t="s">
        <v>26</v>
      </c>
      <c r="J111" s="33" t="s">
        <v>32</v>
      </c>
      <c r="K111" s="33" t="s">
        <v>45</v>
      </c>
      <c r="L111" s="35" t="s">
        <v>453</v>
      </c>
      <c r="M111" s="33" t="s">
        <v>32</v>
      </c>
      <c r="N111" s="33" t="s">
        <v>50</v>
      </c>
      <c r="O111" s="33" t="s">
        <v>32</v>
      </c>
      <c r="P111" s="33">
        <v>2</v>
      </c>
      <c r="Q111" s="33">
        <v>30</v>
      </c>
      <c r="S111" s="38">
        <v>46</v>
      </c>
      <c r="T111" s="33" t="s">
        <v>917</v>
      </c>
      <c r="U111" s="33" t="s">
        <v>36</v>
      </c>
      <c r="V111" s="33">
        <v>7</v>
      </c>
      <c r="W111" s="33">
        <v>11</v>
      </c>
      <c r="X111" s="33">
        <v>34</v>
      </c>
      <c r="Y111" s="33">
        <f t="shared" si="15"/>
        <v>0.88235294117647056</v>
      </c>
      <c r="Z111" s="33">
        <f t="shared" si="16"/>
        <v>4.1818181818181817</v>
      </c>
      <c r="AA111" s="15">
        <f t="shared" si="17"/>
        <v>3.2994652406417111</v>
      </c>
      <c r="AB111" s="33" t="s">
        <v>337</v>
      </c>
      <c r="AC111" s="33" t="s">
        <v>60</v>
      </c>
      <c r="AD111" s="33">
        <v>40</v>
      </c>
    </row>
    <row r="112" spans="1:32" x14ac:dyDescent="0.25">
      <c r="A112" s="33" t="s">
        <v>391</v>
      </c>
      <c r="B112" s="33" t="s">
        <v>175</v>
      </c>
      <c r="D112" s="33" t="s">
        <v>364</v>
      </c>
      <c r="E112" s="33">
        <v>2021</v>
      </c>
      <c r="F112" s="33" t="s">
        <v>374</v>
      </c>
      <c r="G112" s="33">
        <v>600</v>
      </c>
      <c r="H112" s="33" t="s">
        <v>332</v>
      </c>
      <c r="I112" s="33" t="s">
        <v>26</v>
      </c>
      <c r="J112" s="33" t="s">
        <v>26</v>
      </c>
      <c r="K112" s="33" t="s">
        <v>45</v>
      </c>
      <c r="L112" s="35" t="s">
        <v>453</v>
      </c>
      <c r="M112" s="33" t="s">
        <v>32</v>
      </c>
      <c r="N112" s="33" t="s">
        <v>50</v>
      </c>
      <c r="O112" s="33" t="s">
        <v>32</v>
      </c>
      <c r="P112" s="33">
        <v>2</v>
      </c>
      <c r="Q112" s="33">
        <v>30</v>
      </c>
      <c r="S112" s="38">
        <v>46</v>
      </c>
      <c r="T112" s="33" t="s">
        <v>919</v>
      </c>
      <c r="U112" s="33" t="s">
        <v>108</v>
      </c>
      <c r="V112" s="33">
        <v>8</v>
      </c>
      <c r="W112" s="33">
        <v>11</v>
      </c>
      <c r="X112" s="33">
        <v>34</v>
      </c>
      <c r="Y112" s="33">
        <f t="shared" si="15"/>
        <v>0.88235294117647056</v>
      </c>
      <c r="Z112" s="33">
        <f t="shared" si="16"/>
        <v>4.1818181818181817</v>
      </c>
      <c r="AA112" s="15">
        <f t="shared" si="17"/>
        <v>3.2994652406417111</v>
      </c>
      <c r="AB112" s="33" t="s">
        <v>206</v>
      </c>
      <c r="AC112" s="33" t="s">
        <v>61</v>
      </c>
      <c r="AD112" s="33">
        <v>40</v>
      </c>
    </row>
    <row r="113" spans="1:32" x14ac:dyDescent="0.25">
      <c r="A113" s="33" t="s">
        <v>392</v>
      </c>
      <c r="B113" s="33" t="s">
        <v>175</v>
      </c>
      <c r="D113" s="33" t="s">
        <v>365</v>
      </c>
      <c r="E113" s="33">
        <v>2021</v>
      </c>
      <c r="F113" s="33" t="s">
        <v>374</v>
      </c>
      <c r="G113" s="33">
        <v>500</v>
      </c>
      <c r="H113" s="33" t="s">
        <v>332</v>
      </c>
      <c r="I113" s="33" t="s">
        <v>26</v>
      </c>
      <c r="J113" s="33" t="s">
        <v>26</v>
      </c>
      <c r="K113" s="33" t="s">
        <v>45</v>
      </c>
      <c r="L113" s="35" t="s">
        <v>453</v>
      </c>
      <c r="M113" s="33" t="s">
        <v>32</v>
      </c>
      <c r="N113" s="33" t="s">
        <v>50</v>
      </c>
      <c r="O113" s="33" t="s">
        <v>32</v>
      </c>
      <c r="P113" s="33">
        <v>2</v>
      </c>
      <c r="Q113" s="33">
        <v>30</v>
      </c>
      <c r="S113" s="38">
        <v>46</v>
      </c>
      <c r="T113" s="33" t="s">
        <v>919</v>
      </c>
      <c r="U113" s="33" t="s">
        <v>108</v>
      </c>
      <c r="V113" s="33">
        <v>8</v>
      </c>
      <c r="W113" s="33">
        <v>11</v>
      </c>
      <c r="X113" s="33">
        <v>34</v>
      </c>
      <c r="Y113" s="33">
        <f t="shared" si="15"/>
        <v>0.88235294117647056</v>
      </c>
      <c r="Z113" s="33">
        <f t="shared" si="16"/>
        <v>4.1818181818181817</v>
      </c>
      <c r="AA113" s="15">
        <f t="shared" si="17"/>
        <v>3.2994652406417111</v>
      </c>
      <c r="AB113" s="33" t="s">
        <v>206</v>
      </c>
      <c r="AC113" s="33" t="s">
        <v>61</v>
      </c>
      <c r="AD113" s="33">
        <v>40</v>
      </c>
    </row>
    <row r="114" spans="1:32" x14ac:dyDescent="0.25">
      <c r="A114" s="33" t="s">
        <v>393</v>
      </c>
      <c r="B114" s="33" t="s">
        <v>175</v>
      </c>
      <c r="D114" s="33" t="s">
        <v>366</v>
      </c>
      <c r="E114" s="33">
        <v>2021</v>
      </c>
      <c r="F114" s="33" t="s">
        <v>374</v>
      </c>
      <c r="G114" s="33">
        <v>550</v>
      </c>
      <c r="H114" s="33" t="s">
        <v>360</v>
      </c>
      <c r="I114" s="33" t="s">
        <v>26</v>
      </c>
      <c r="J114" s="33" t="s">
        <v>35</v>
      </c>
      <c r="K114" s="33" t="s">
        <v>48</v>
      </c>
      <c r="L114" s="33" t="s">
        <v>49</v>
      </c>
      <c r="M114" s="33" t="s">
        <v>32</v>
      </c>
      <c r="N114" s="33" t="s">
        <v>50</v>
      </c>
      <c r="O114" s="33" t="s">
        <v>32</v>
      </c>
      <c r="P114" s="33">
        <v>1</v>
      </c>
      <c r="Q114" s="33">
        <v>38</v>
      </c>
      <c r="S114" s="36">
        <v>38</v>
      </c>
      <c r="T114" s="36"/>
      <c r="U114" s="33" t="s">
        <v>360</v>
      </c>
      <c r="V114" s="33">
        <v>10</v>
      </c>
      <c r="W114" s="33">
        <v>11</v>
      </c>
      <c r="X114" s="33">
        <v>51</v>
      </c>
      <c r="Y114" s="33">
        <f t="shared" si="15"/>
        <v>0.74509803921568629</v>
      </c>
      <c r="Z114" s="33">
        <f t="shared" si="16"/>
        <v>3.4545454545454546</v>
      </c>
      <c r="AA114" s="15">
        <f t="shared" si="17"/>
        <v>2.7094474153297683</v>
      </c>
      <c r="AB114" s="33" t="s">
        <v>337</v>
      </c>
      <c r="AC114" s="33" t="s">
        <v>60</v>
      </c>
      <c r="AD114" s="33">
        <v>32</v>
      </c>
    </row>
    <row r="115" spans="1:32" x14ac:dyDescent="0.25">
      <c r="A115" s="33" t="s">
        <v>394</v>
      </c>
      <c r="B115" s="33" t="s">
        <v>175</v>
      </c>
      <c r="D115" s="33" t="s">
        <v>367</v>
      </c>
      <c r="E115" s="33">
        <v>2021</v>
      </c>
      <c r="F115" s="33" t="s">
        <v>374</v>
      </c>
      <c r="G115" s="33">
        <v>550</v>
      </c>
      <c r="H115" s="33" t="s">
        <v>360</v>
      </c>
      <c r="I115" s="33" t="s">
        <v>26</v>
      </c>
      <c r="J115" s="33" t="s">
        <v>35</v>
      </c>
      <c r="K115" s="33" t="s">
        <v>48</v>
      </c>
      <c r="L115" s="33" t="s">
        <v>49</v>
      </c>
      <c r="M115" s="33" t="s">
        <v>32</v>
      </c>
      <c r="N115" s="33" t="s">
        <v>50</v>
      </c>
      <c r="O115" s="33" t="s">
        <v>32</v>
      </c>
      <c r="P115" s="33">
        <v>1</v>
      </c>
      <c r="Q115" s="33">
        <v>38</v>
      </c>
      <c r="S115" s="36">
        <v>38</v>
      </c>
      <c r="T115" s="36"/>
      <c r="U115" s="33" t="s">
        <v>360</v>
      </c>
      <c r="V115" s="33">
        <v>10</v>
      </c>
      <c r="W115" s="33">
        <v>11</v>
      </c>
      <c r="X115" s="33">
        <v>51</v>
      </c>
      <c r="Y115" s="33">
        <f t="shared" si="15"/>
        <v>0.74509803921568629</v>
      </c>
      <c r="Z115" s="33">
        <f t="shared" si="16"/>
        <v>3.4545454545454546</v>
      </c>
      <c r="AA115" s="15">
        <f t="shared" si="17"/>
        <v>2.7094474153297683</v>
      </c>
      <c r="AB115" s="33" t="s">
        <v>337</v>
      </c>
      <c r="AC115" s="33" t="s">
        <v>60</v>
      </c>
      <c r="AD115" s="33">
        <v>40</v>
      </c>
    </row>
    <row r="116" spans="1:32" x14ac:dyDescent="0.25">
      <c r="A116" s="33" t="s">
        <v>395</v>
      </c>
      <c r="B116" s="33" t="s">
        <v>175</v>
      </c>
      <c r="D116" s="33" t="s">
        <v>368</v>
      </c>
      <c r="E116" s="33">
        <v>2021</v>
      </c>
      <c r="F116" s="33" t="s">
        <v>374</v>
      </c>
      <c r="G116" s="33">
        <v>400</v>
      </c>
      <c r="H116" s="33" t="s">
        <v>38</v>
      </c>
      <c r="I116" s="33" t="s">
        <v>26</v>
      </c>
      <c r="J116" s="33" t="s">
        <v>35</v>
      </c>
      <c r="K116" s="33" t="s">
        <v>48</v>
      </c>
      <c r="L116" s="33" t="s">
        <v>49</v>
      </c>
      <c r="M116" s="33" t="s">
        <v>32</v>
      </c>
      <c r="N116" s="33" t="s">
        <v>50</v>
      </c>
      <c r="O116" s="33" t="s">
        <v>32</v>
      </c>
      <c r="P116" s="33">
        <v>1</v>
      </c>
      <c r="Q116" s="33">
        <v>38</v>
      </c>
      <c r="S116" s="36">
        <v>38</v>
      </c>
      <c r="T116" s="33" t="s">
        <v>917</v>
      </c>
      <c r="U116" s="33" t="s">
        <v>36</v>
      </c>
      <c r="V116" s="33">
        <v>7</v>
      </c>
      <c r="W116" s="33">
        <v>11</v>
      </c>
      <c r="X116" s="33">
        <v>34</v>
      </c>
      <c r="Y116" s="33">
        <f t="shared" si="15"/>
        <v>1.1176470588235294</v>
      </c>
      <c r="Z116" s="33">
        <f t="shared" si="16"/>
        <v>3.4545454545454546</v>
      </c>
      <c r="AA116" s="15">
        <f t="shared" si="17"/>
        <v>2.3368983957219251</v>
      </c>
      <c r="AB116" s="33" t="s">
        <v>337</v>
      </c>
      <c r="AC116" s="33" t="s">
        <v>60</v>
      </c>
      <c r="AD116" s="33">
        <v>40</v>
      </c>
    </row>
    <row r="117" spans="1:32" x14ac:dyDescent="0.25">
      <c r="A117" s="33" t="s">
        <v>396</v>
      </c>
      <c r="B117" s="33" t="s">
        <v>175</v>
      </c>
      <c r="D117" s="33" t="s">
        <v>369</v>
      </c>
      <c r="E117" s="33">
        <v>2021</v>
      </c>
      <c r="F117" s="33" t="s">
        <v>374</v>
      </c>
      <c r="G117" s="33">
        <v>400</v>
      </c>
      <c r="H117" s="33" t="s">
        <v>38</v>
      </c>
      <c r="I117" s="33" t="s">
        <v>26</v>
      </c>
      <c r="J117" s="33" t="s">
        <v>35</v>
      </c>
      <c r="K117" s="33" t="s">
        <v>48</v>
      </c>
      <c r="L117" s="33" t="s">
        <v>49</v>
      </c>
      <c r="M117" s="33" t="s">
        <v>32</v>
      </c>
      <c r="N117" s="33" t="s">
        <v>50</v>
      </c>
      <c r="O117" s="33" t="s">
        <v>32</v>
      </c>
      <c r="P117" s="33">
        <v>1</v>
      </c>
      <c r="Q117" s="33">
        <v>38</v>
      </c>
      <c r="S117" s="36">
        <v>38</v>
      </c>
      <c r="T117" s="33" t="s">
        <v>917</v>
      </c>
      <c r="U117" s="33" t="s">
        <v>36</v>
      </c>
      <c r="V117" s="33">
        <v>7</v>
      </c>
      <c r="W117" s="33">
        <v>11</v>
      </c>
      <c r="X117" s="33">
        <v>34</v>
      </c>
      <c r="Y117" s="33">
        <f t="shared" si="15"/>
        <v>1.1176470588235294</v>
      </c>
      <c r="Z117" s="33">
        <f t="shared" si="16"/>
        <v>3.4545454545454546</v>
      </c>
      <c r="AA117" s="15">
        <f t="shared" si="17"/>
        <v>2.3368983957219251</v>
      </c>
      <c r="AB117" s="33" t="s">
        <v>337</v>
      </c>
      <c r="AC117" s="33" t="s">
        <v>60</v>
      </c>
      <c r="AD117" s="33">
        <v>40</v>
      </c>
    </row>
    <row r="118" spans="1:32" x14ac:dyDescent="0.25">
      <c r="A118" s="33" t="s">
        <v>397</v>
      </c>
      <c r="B118" s="33" t="s">
        <v>175</v>
      </c>
      <c r="D118" s="33" t="s">
        <v>370</v>
      </c>
      <c r="E118" s="33">
        <v>2021</v>
      </c>
      <c r="F118" s="33" t="s">
        <v>58</v>
      </c>
      <c r="G118" s="33">
        <v>600</v>
      </c>
      <c r="H118" s="33" t="s">
        <v>375</v>
      </c>
      <c r="I118" s="33" t="s">
        <v>26</v>
      </c>
      <c r="J118" s="33" t="s">
        <v>625</v>
      </c>
      <c r="K118" s="33" t="s">
        <v>48</v>
      </c>
      <c r="L118" s="33" t="s">
        <v>49</v>
      </c>
      <c r="M118" s="33" t="s">
        <v>32</v>
      </c>
      <c r="N118" s="33" t="s">
        <v>50</v>
      </c>
      <c r="O118" s="33" t="s">
        <v>32</v>
      </c>
      <c r="P118" s="33">
        <v>1</v>
      </c>
      <c r="Q118" s="33">
        <v>38</v>
      </c>
      <c r="S118" s="36">
        <v>38</v>
      </c>
      <c r="T118" s="33" t="s">
        <v>919</v>
      </c>
      <c r="U118" s="33" t="s">
        <v>158</v>
      </c>
      <c r="V118" s="33">
        <v>9</v>
      </c>
      <c r="W118" s="33">
        <v>11</v>
      </c>
      <c r="X118" s="33">
        <v>46</v>
      </c>
      <c r="Y118" s="33">
        <f t="shared" si="15"/>
        <v>0.82608695652173914</v>
      </c>
      <c r="Z118" s="33">
        <f t="shared" si="16"/>
        <v>3.4545454545454546</v>
      </c>
      <c r="AA118" s="15">
        <f t="shared" si="17"/>
        <v>2.6284584980237153</v>
      </c>
      <c r="AB118" s="33" t="s">
        <v>337</v>
      </c>
      <c r="AC118" s="33" t="s">
        <v>60</v>
      </c>
      <c r="AD118" s="40" t="s">
        <v>355</v>
      </c>
      <c r="AE118" s="40" t="s">
        <v>356</v>
      </c>
      <c r="AF118" s="42"/>
    </row>
    <row r="119" spans="1:32" x14ac:dyDescent="0.25">
      <c r="A119" s="33" t="s">
        <v>398</v>
      </c>
      <c r="B119" s="33" t="s">
        <v>175</v>
      </c>
      <c r="D119" s="33" t="s">
        <v>371</v>
      </c>
      <c r="E119" s="33">
        <v>2021</v>
      </c>
      <c r="F119" s="33" t="s">
        <v>58</v>
      </c>
      <c r="G119" s="33">
        <v>490</v>
      </c>
      <c r="H119" s="33" t="s">
        <v>38</v>
      </c>
      <c r="I119" s="33" t="s">
        <v>26</v>
      </c>
      <c r="J119" s="33" t="s">
        <v>625</v>
      </c>
      <c r="K119" s="33" t="s">
        <v>48</v>
      </c>
      <c r="L119" s="33" t="s">
        <v>49</v>
      </c>
      <c r="M119" s="33" t="s">
        <v>32</v>
      </c>
      <c r="N119" s="33" t="s">
        <v>50</v>
      </c>
      <c r="O119" s="33" t="s">
        <v>32</v>
      </c>
      <c r="P119" s="33">
        <v>1</v>
      </c>
      <c r="Q119" s="33">
        <v>38</v>
      </c>
      <c r="S119" s="36">
        <v>38</v>
      </c>
      <c r="T119" s="33" t="s">
        <v>917</v>
      </c>
      <c r="U119" s="33" t="s">
        <v>36</v>
      </c>
      <c r="V119" s="33">
        <v>7</v>
      </c>
      <c r="W119" s="33">
        <v>11</v>
      </c>
      <c r="X119" s="33">
        <v>32</v>
      </c>
      <c r="Y119" s="33">
        <f t="shared" si="15"/>
        <v>1.1875</v>
      </c>
      <c r="Z119" s="33">
        <f t="shared" si="16"/>
        <v>3.4545454545454546</v>
      </c>
      <c r="AA119" s="15">
        <f t="shared" si="17"/>
        <v>2.2670454545454546</v>
      </c>
      <c r="AB119" s="33" t="s">
        <v>337</v>
      </c>
      <c r="AC119" s="33" t="s">
        <v>60</v>
      </c>
      <c r="AD119" s="40" t="s">
        <v>355</v>
      </c>
      <c r="AE119" s="40" t="s">
        <v>356</v>
      </c>
      <c r="AF119" s="42"/>
    </row>
    <row r="120" spans="1:32" x14ac:dyDescent="0.25">
      <c r="A120" s="33" t="s">
        <v>399</v>
      </c>
      <c r="B120" s="33" t="s">
        <v>175</v>
      </c>
      <c r="D120" s="33" t="s">
        <v>372</v>
      </c>
      <c r="E120" s="33">
        <v>2021</v>
      </c>
      <c r="F120" s="33" t="s">
        <v>58</v>
      </c>
      <c r="G120" s="33">
        <v>600</v>
      </c>
      <c r="H120" s="33" t="s">
        <v>158</v>
      </c>
      <c r="I120" s="33" t="s">
        <v>26</v>
      </c>
      <c r="J120" s="33" t="s">
        <v>625</v>
      </c>
      <c r="K120" s="33" t="s">
        <v>48</v>
      </c>
      <c r="L120" s="33" t="s">
        <v>49</v>
      </c>
      <c r="M120" s="33" t="s">
        <v>32</v>
      </c>
      <c r="N120" s="33" t="s">
        <v>50</v>
      </c>
      <c r="O120" s="33" t="s">
        <v>32</v>
      </c>
      <c r="P120" s="33">
        <v>1</v>
      </c>
      <c r="Q120" s="33">
        <v>38</v>
      </c>
      <c r="S120" s="36">
        <v>38</v>
      </c>
      <c r="T120" s="33" t="s">
        <v>919</v>
      </c>
      <c r="U120" s="33" t="s">
        <v>158</v>
      </c>
      <c r="V120" s="33">
        <v>9</v>
      </c>
      <c r="W120" s="33">
        <v>11</v>
      </c>
      <c r="X120" s="33">
        <v>46</v>
      </c>
      <c r="Y120" s="33">
        <f t="shared" si="15"/>
        <v>0.82608695652173914</v>
      </c>
      <c r="Z120" s="33">
        <f t="shared" si="16"/>
        <v>3.4545454545454546</v>
      </c>
      <c r="AA120" s="15">
        <f t="shared" si="17"/>
        <v>2.6284584980237153</v>
      </c>
      <c r="AB120" s="33" t="s">
        <v>337</v>
      </c>
      <c r="AC120" s="33" t="s">
        <v>60</v>
      </c>
      <c r="AD120" s="40" t="s">
        <v>355</v>
      </c>
      <c r="AE120" s="40" t="s">
        <v>356</v>
      </c>
      <c r="AF120" s="42"/>
    </row>
    <row r="121" spans="1:32" s="71" customFormat="1" x14ac:dyDescent="0.25">
      <c r="A121" s="71" t="s">
        <v>400</v>
      </c>
      <c r="B121" s="71" t="s">
        <v>175</v>
      </c>
      <c r="D121" s="71" t="s">
        <v>373</v>
      </c>
      <c r="E121" s="71">
        <v>2021</v>
      </c>
      <c r="F121" s="71" t="s">
        <v>58</v>
      </c>
      <c r="G121" s="71">
        <v>490</v>
      </c>
      <c r="H121" s="71" t="s">
        <v>38</v>
      </c>
      <c r="I121" s="71" t="s">
        <v>26</v>
      </c>
      <c r="J121" s="71" t="s">
        <v>625</v>
      </c>
      <c r="K121" s="71" t="s">
        <v>48</v>
      </c>
      <c r="L121" s="71" t="s">
        <v>49</v>
      </c>
      <c r="M121" s="71" t="s">
        <v>32</v>
      </c>
      <c r="N121" s="71" t="s">
        <v>50</v>
      </c>
      <c r="O121" s="71" t="s">
        <v>32</v>
      </c>
      <c r="P121" s="71">
        <v>1</v>
      </c>
      <c r="Q121" s="71">
        <v>38</v>
      </c>
      <c r="S121" s="79">
        <v>38</v>
      </c>
      <c r="T121" s="71" t="s">
        <v>917</v>
      </c>
      <c r="U121" s="71" t="s">
        <v>36</v>
      </c>
      <c r="V121" s="71">
        <v>7</v>
      </c>
      <c r="W121" s="71">
        <v>11</v>
      </c>
      <c r="X121" s="71">
        <v>32</v>
      </c>
      <c r="Y121" s="71">
        <f t="shared" si="15"/>
        <v>1.1875</v>
      </c>
      <c r="Z121" s="71">
        <f t="shared" si="16"/>
        <v>3.4545454545454546</v>
      </c>
      <c r="AA121" s="74">
        <f t="shared" si="17"/>
        <v>2.2670454545454546</v>
      </c>
      <c r="AB121" s="71" t="s">
        <v>337</v>
      </c>
      <c r="AC121" s="71" t="s">
        <v>60</v>
      </c>
      <c r="AD121" s="75" t="s">
        <v>355</v>
      </c>
      <c r="AE121" s="75" t="s">
        <v>356</v>
      </c>
      <c r="AF121" s="80"/>
    </row>
    <row r="122" spans="1:32" s="81" customFormat="1" x14ac:dyDescent="0.25">
      <c r="A122" s="81" t="s">
        <v>446</v>
      </c>
      <c r="B122" s="81" t="s">
        <v>162</v>
      </c>
      <c r="D122" s="81" t="s">
        <v>403</v>
      </c>
      <c r="F122" s="81" t="s">
        <v>858</v>
      </c>
      <c r="G122" s="81">
        <v>750</v>
      </c>
      <c r="H122" s="81" t="s">
        <v>404</v>
      </c>
      <c r="I122" s="81" t="s">
        <v>156</v>
      </c>
      <c r="J122" s="81" t="s">
        <v>35</v>
      </c>
      <c r="K122" s="81" t="s">
        <v>48</v>
      </c>
      <c r="L122" s="81" t="s">
        <v>49</v>
      </c>
      <c r="M122" s="81" t="s">
        <v>32</v>
      </c>
      <c r="N122" s="81" t="s">
        <v>37</v>
      </c>
      <c r="O122" s="81" t="s">
        <v>32</v>
      </c>
      <c r="P122" s="81">
        <v>1</v>
      </c>
      <c r="Q122" s="81">
        <v>38</v>
      </c>
      <c r="S122" s="82">
        <v>38</v>
      </c>
      <c r="T122" s="81" t="s">
        <v>919</v>
      </c>
      <c r="U122" s="81" t="s">
        <v>503</v>
      </c>
      <c r="V122" s="81">
        <v>9</v>
      </c>
      <c r="W122" s="81">
        <v>11</v>
      </c>
      <c r="X122" s="81">
        <v>36</v>
      </c>
      <c r="Y122" s="81">
        <f t="shared" si="15"/>
        <v>1.0555555555555556</v>
      </c>
      <c r="Z122" s="81">
        <f t="shared" si="16"/>
        <v>3.4545454545454546</v>
      </c>
      <c r="AA122" s="83">
        <f t="shared" si="17"/>
        <v>2.3989898989898988</v>
      </c>
      <c r="AB122" s="81" t="s">
        <v>405</v>
      </c>
      <c r="AC122" s="81" t="s">
        <v>60</v>
      </c>
      <c r="AD122" s="84">
        <v>38</v>
      </c>
      <c r="AE122" s="84"/>
    </row>
    <row r="123" spans="1:32" x14ac:dyDescent="0.25">
      <c r="A123" s="33" t="s">
        <v>447</v>
      </c>
      <c r="B123" s="33" t="s">
        <v>167</v>
      </c>
      <c r="D123" s="33" t="s">
        <v>434</v>
      </c>
      <c r="F123" s="33" t="s">
        <v>75</v>
      </c>
      <c r="G123" s="33">
        <v>960</v>
      </c>
      <c r="H123" s="33" t="s">
        <v>361</v>
      </c>
      <c r="I123" s="33" t="s">
        <v>26</v>
      </c>
      <c r="J123" s="33" t="s">
        <v>32</v>
      </c>
      <c r="K123" s="33" t="s">
        <v>45</v>
      </c>
      <c r="L123" s="33" t="s">
        <v>49</v>
      </c>
      <c r="M123" s="33" t="s">
        <v>435</v>
      </c>
      <c r="N123" s="33" t="s">
        <v>431</v>
      </c>
      <c r="O123" s="33" t="s">
        <v>442</v>
      </c>
      <c r="P123" s="33">
        <v>1</v>
      </c>
      <c r="Q123" s="33">
        <v>32</v>
      </c>
      <c r="S123" s="36">
        <v>32</v>
      </c>
      <c r="T123" s="33" t="s">
        <v>919</v>
      </c>
      <c r="U123" s="33" t="s">
        <v>873</v>
      </c>
      <c r="V123" s="33">
        <v>11</v>
      </c>
      <c r="W123" s="33">
        <v>11</v>
      </c>
      <c r="X123" s="33">
        <v>42</v>
      </c>
      <c r="Y123" s="33">
        <f t="shared" si="15"/>
        <v>0.76190476190476186</v>
      </c>
      <c r="Z123" s="33">
        <f t="shared" si="16"/>
        <v>2.9090909090909092</v>
      </c>
      <c r="AA123" s="15">
        <f t="shared" si="17"/>
        <v>2.1471861471861473</v>
      </c>
      <c r="AB123" s="33" t="s">
        <v>436</v>
      </c>
      <c r="AC123" s="33" t="s">
        <v>61</v>
      </c>
      <c r="AD123" s="33">
        <v>35</v>
      </c>
    </row>
    <row r="124" spans="1:32" x14ac:dyDescent="0.25">
      <c r="A124" s="33" t="s">
        <v>448</v>
      </c>
      <c r="B124" s="33" t="s">
        <v>167</v>
      </c>
      <c r="D124" s="33" t="s">
        <v>438</v>
      </c>
      <c r="F124" s="33" t="s">
        <v>342</v>
      </c>
      <c r="G124" s="33">
        <v>750</v>
      </c>
      <c r="H124" s="33" t="s">
        <v>122</v>
      </c>
      <c r="I124" s="33" t="s">
        <v>156</v>
      </c>
      <c r="J124" s="33" t="s">
        <v>137</v>
      </c>
      <c r="K124" s="33" t="s">
        <v>48</v>
      </c>
      <c r="L124" s="33" t="s">
        <v>122</v>
      </c>
      <c r="M124" s="33" t="s">
        <v>441</v>
      </c>
      <c r="N124" s="33" t="s">
        <v>32</v>
      </c>
      <c r="O124" s="33" t="s">
        <v>443</v>
      </c>
      <c r="P124" s="33">
        <v>2</v>
      </c>
      <c r="Q124" s="33">
        <v>34</v>
      </c>
      <c r="S124" s="38">
        <v>46</v>
      </c>
      <c r="T124" s="33" t="s">
        <v>917</v>
      </c>
      <c r="U124" s="33" t="s">
        <v>122</v>
      </c>
      <c r="V124" s="33">
        <v>8</v>
      </c>
      <c r="W124" s="33">
        <v>11</v>
      </c>
      <c r="X124" s="33">
        <v>32</v>
      </c>
      <c r="Y124" s="33">
        <f t="shared" si="15"/>
        <v>1.0625</v>
      </c>
      <c r="Z124" s="33">
        <f t="shared" si="16"/>
        <v>4.1818181818181817</v>
      </c>
      <c r="AA124" s="15">
        <f t="shared" si="17"/>
        <v>3.1193181818181817</v>
      </c>
      <c r="AB124" s="33" t="s">
        <v>141</v>
      </c>
      <c r="AC124" s="33" t="s">
        <v>61</v>
      </c>
      <c r="AD124" s="33">
        <v>35</v>
      </c>
    </row>
    <row r="125" spans="1:32" x14ac:dyDescent="0.25">
      <c r="A125" s="33" t="s">
        <v>449</v>
      </c>
      <c r="B125" s="33" t="s">
        <v>167</v>
      </c>
      <c r="D125" s="33" t="s">
        <v>437</v>
      </c>
      <c r="F125" s="33" t="s">
        <v>859</v>
      </c>
      <c r="G125" s="33">
        <v>750</v>
      </c>
      <c r="H125" s="33" t="s">
        <v>122</v>
      </c>
      <c r="I125" s="33" t="s">
        <v>156</v>
      </c>
      <c r="J125" s="33" t="s">
        <v>137</v>
      </c>
      <c r="K125" s="33" t="s">
        <v>48</v>
      </c>
      <c r="L125" s="33" t="s">
        <v>122</v>
      </c>
      <c r="M125" s="33" t="s">
        <v>441</v>
      </c>
      <c r="N125" s="33" t="s">
        <v>32</v>
      </c>
      <c r="O125" s="33" t="s">
        <v>443</v>
      </c>
      <c r="P125" s="33">
        <v>2</v>
      </c>
      <c r="Q125" s="33">
        <v>34</v>
      </c>
      <c r="S125" s="38">
        <v>46</v>
      </c>
      <c r="T125" s="33" t="s">
        <v>917</v>
      </c>
      <c r="U125" s="33" t="s">
        <v>122</v>
      </c>
      <c r="V125" s="33">
        <v>8</v>
      </c>
      <c r="W125" s="33">
        <v>11</v>
      </c>
      <c r="X125" s="33">
        <v>32</v>
      </c>
      <c r="Y125" s="33">
        <f t="shared" si="15"/>
        <v>1.0625</v>
      </c>
      <c r="Z125" s="33">
        <f t="shared" si="16"/>
        <v>4.1818181818181817</v>
      </c>
      <c r="AA125" s="15">
        <f t="shared" si="17"/>
        <v>3.1193181818181817</v>
      </c>
      <c r="AB125" s="33" t="s">
        <v>141</v>
      </c>
      <c r="AC125" s="33" t="s">
        <v>61</v>
      </c>
      <c r="AD125" s="33">
        <v>47</v>
      </c>
    </row>
    <row r="126" spans="1:32" x14ac:dyDescent="0.25">
      <c r="A126" s="33" t="s">
        <v>450</v>
      </c>
      <c r="B126" s="33" t="s">
        <v>167</v>
      </c>
      <c r="D126" s="33" t="s">
        <v>439</v>
      </c>
      <c r="F126" s="33" t="s">
        <v>342</v>
      </c>
      <c r="G126" s="33">
        <v>850</v>
      </c>
      <c r="H126" s="33" t="s">
        <v>122</v>
      </c>
      <c r="I126" s="33" t="s">
        <v>156</v>
      </c>
      <c r="J126" s="33" t="s">
        <v>137</v>
      </c>
      <c r="K126" s="33" t="s">
        <v>48</v>
      </c>
      <c r="L126" s="33" t="s">
        <v>122</v>
      </c>
      <c r="M126" s="33" t="s">
        <v>441</v>
      </c>
      <c r="N126" s="33" t="s">
        <v>32</v>
      </c>
      <c r="O126" s="33" t="s">
        <v>444</v>
      </c>
      <c r="P126" s="33">
        <v>2</v>
      </c>
      <c r="Q126" s="33">
        <v>34</v>
      </c>
      <c r="S126" s="38">
        <v>46</v>
      </c>
      <c r="T126" s="33" t="s">
        <v>917</v>
      </c>
      <c r="U126" s="33" t="s">
        <v>122</v>
      </c>
      <c r="V126" s="33">
        <v>8</v>
      </c>
      <c r="W126" s="33">
        <v>11</v>
      </c>
      <c r="X126" s="33">
        <v>32</v>
      </c>
      <c r="Y126" s="33">
        <f t="shared" si="15"/>
        <v>1.0625</v>
      </c>
      <c r="Z126" s="33">
        <f t="shared" si="16"/>
        <v>4.1818181818181817</v>
      </c>
      <c r="AA126" s="15">
        <f t="shared" si="17"/>
        <v>3.1193181818181817</v>
      </c>
      <c r="AB126" s="33" t="s">
        <v>141</v>
      </c>
      <c r="AC126" s="33" t="s">
        <v>61</v>
      </c>
      <c r="AD126" s="33">
        <v>35</v>
      </c>
    </row>
    <row r="127" spans="1:32" s="71" customFormat="1" x14ac:dyDescent="0.25">
      <c r="A127" s="71" t="s">
        <v>451</v>
      </c>
      <c r="B127" s="71" t="s">
        <v>167</v>
      </c>
      <c r="D127" s="71" t="s">
        <v>440</v>
      </c>
      <c r="F127" s="71" t="s">
        <v>859</v>
      </c>
      <c r="G127" s="71">
        <v>1070</v>
      </c>
      <c r="H127" s="71" t="s">
        <v>361</v>
      </c>
      <c r="I127" s="71" t="s">
        <v>156</v>
      </c>
      <c r="J127" s="71" t="s">
        <v>137</v>
      </c>
      <c r="K127" s="71" t="s">
        <v>48</v>
      </c>
      <c r="L127" s="71" t="s">
        <v>49</v>
      </c>
      <c r="M127" s="71" t="s">
        <v>435</v>
      </c>
      <c r="N127" s="71" t="s">
        <v>431</v>
      </c>
      <c r="O127" s="71" t="s">
        <v>445</v>
      </c>
      <c r="P127" s="71">
        <v>1</v>
      </c>
      <c r="Q127" s="71">
        <v>42</v>
      </c>
      <c r="S127" s="79">
        <v>42</v>
      </c>
      <c r="T127" s="71" t="s">
        <v>919</v>
      </c>
      <c r="U127" s="71" t="s">
        <v>361</v>
      </c>
      <c r="V127" s="71">
        <v>11</v>
      </c>
      <c r="W127" s="71">
        <v>11</v>
      </c>
      <c r="X127" s="71">
        <v>42</v>
      </c>
      <c r="Y127" s="71">
        <f t="shared" si="15"/>
        <v>1</v>
      </c>
      <c r="Z127" s="71">
        <f t="shared" si="16"/>
        <v>3.8181818181818183</v>
      </c>
      <c r="AA127" s="74">
        <f t="shared" si="17"/>
        <v>2.8181818181818183</v>
      </c>
      <c r="AB127" s="71" t="s">
        <v>141</v>
      </c>
      <c r="AC127" s="71" t="s">
        <v>61</v>
      </c>
      <c r="AD127" s="71">
        <v>40</v>
      </c>
    </row>
    <row r="128" spans="1:32" x14ac:dyDescent="0.25">
      <c r="A128" s="33" t="s">
        <v>303</v>
      </c>
      <c r="B128" s="33" t="s">
        <v>163</v>
      </c>
      <c r="D128" s="35" t="s">
        <v>409</v>
      </c>
      <c r="E128" s="35">
        <v>2021</v>
      </c>
      <c r="F128" s="35" t="s">
        <v>11</v>
      </c>
      <c r="G128" s="35">
        <v>500</v>
      </c>
      <c r="H128" s="35" t="s">
        <v>42</v>
      </c>
      <c r="I128" s="35" t="s">
        <v>26</v>
      </c>
      <c r="J128" s="35" t="s">
        <v>35</v>
      </c>
      <c r="K128" s="35" t="s">
        <v>48</v>
      </c>
      <c r="L128" s="35" t="s">
        <v>453</v>
      </c>
      <c r="M128" s="35" t="s">
        <v>32</v>
      </c>
      <c r="N128" s="35" t="s">
        <v>431</v>
      </c>
      <c r="O128" s="35" t="s">
        <v>36</v>
      </c>
      <c r="P128" s="35">
        <v>2</v>
      </c>
      <c r="Q128" s="35">
        <v>30</v>
      </c>
      <c r="R128" s="35"/>
      <c r="S128" s="37">
        <v>46</v>
      </c>
      <c r="T128" s="33" t="s">
        <v>919</v>
      </c>
      <c r="U128" s="35" t="s">
        <v>454</v>
      </c>
      <c r="V128" s="35">
        <v>7</v>
      </c>
      <c r="W128" s="35">
        <v>12</v>
      </c>
      <c r="X128" s="35">
        <v>32</v>
      </c>
      <c r="Y128" s="33">
        <f t="shared" si="15"/>
        <v>0.9375</v>
      </c>
      <c r="Z128" s="33">
        <f t="shared" si="16"/>
        <v>3.8333333333333335</v>
      </c>
      <c r="AA128" s="15">
        <f t="shared" si="17"/>
        <v>2.8958333333333335</v>
      </c>
      <c r="AB128" s="35" t="s">
        <v>32</v>
      </c>
      <c r="AC128" s="33" t="s">
        <v>679</v>
      </c>
      <c r="AD128" s="35">
        <v>32</v>
      </c>
      <c r="AE128" s="35"/>
      <c r="AF128" s="35"/>
    </row>
    <row r="129" spans="1:32" x14ac:dyDescent="0.25">
      <c r="A129" s="33" t="s">
        <v>516</v>
      </c>
      <c r="B129" s="33" t="s">
        <v>163</v>
      </c>
      <c r="D129" s="35" t="s">
        <v>420</v>
      </c>
      <c r="E129" s="35"/>
      <c r="F129" s="35" t="s">
        <v>58</v>
      </c>
      <c r="G129" s="35">
        <v>500</v>
      </c>
      <c r="H129" s="35" t="s">
        <v>38</v>
      </c>
      <c r="I129" s="35" t="s">
        <v>26</v>
      </c>
      <c r="J129" s="35" t="s">
        <v>32</v>
      </c>
      <c r="K129" s="35" t="s">
        <v>48</v>
      </c>
      <c r="L129" s="35" t="s">
        <v>49</v>
      </c>
      <c r="M129" s="35" t="s">
        <v>32</v>
      </c>
      <c r="N129" s="35" t="s">
        <v>431</v>
      </c>
      <c r="O129" s="35" t="s">
        <v>32</v>
      </c>
      <c r="P129" s="35">
        <v>1</v>
      </c>
      <c r="Q129" s="35" t="s">
        <v>32</v>
      </c>
      <c r="R129" s="35"/>
      <c r="S129" s="35" t="s">
        <v>32</v>
      </c>
      <c r="T129" s="33" t="s">
        <v>917</v>
      </c>
      <c r="U129" s="35" t="s">
        <v>36</v>
      </c>
      <c r="V129" s="35">
        <v>7</v>
      </c>
      <c r="W129" s="35">
        <v>12</v>
      </c>
      <c r="X129" s="35">
        <v>32</v>
      </c>
      <c r="Y129" s="33" t="s">
        <v>32</v>
      </c>
      <c r="Z129" s="33" t="s">
        <v>32</v>
      </c>
      <c r="AA129" s="15"/>
      <c r="AB129" s="35" t="s">
        <v>32</v>
      </c>
      <c r="AC129" s="33" t="s">
        <v>679</v>
      </c>
      <c r="AD129" s="35">
        <v>45</v>
      </c>
      <c r="AE129" s="35"/>
      <c r="AF129" s="35"/>
    </row>
    <row r="130" spans="1:32" x14ac:dyDescent="0.25">
      <c r="A130" s="33" t="s">
        <v>517</v>
      </c>
      <c r="B130" s="33" t="s">
        <v>163</v>
      </c>
      <c r="D130" s="35" t="s">
        <v>421</v>
      </c>
      <c r="E130" s="35"/>
      <c r="F130" s="35" t="s">
        <v>58</v>
      </c>
      <c r="G130" s="35">
        <v>500</v>
      </c>
      <c r="H130" s="35" t="s">
        <v>38</v>
      </c>
      <c r="I130" s="35" t="s">
        <v>26</v>
      </c>
      <c r="J130" s="35" t="s">
        <v>32</v>
      </c>
      <c r="K130" s="35" t="s">
        <v>48</v>
      </c>
      <c r="L130" s="35" t="s">
        <v>49</v>
      </c>
      <c r="M130" s="35" t="s">
        <v>32</v>
      </c>
      <c r="N130" s="35" t="s">
        <v>431</v>
      </c>
      <c r="O130" s="35" t="s">
        <v>32</v>
      </c>
      <c r="P130" s="35">
        <v>1</v>
      </c>
      <c r="Q130" s="35" t="s">
        <v>32</v>
      </c>
      <c r="R130" s="35"/>
      <c r="S130" s="35" t="s">
        <v>32</v>
      </c>
      <c r="T130" s="33" t="s">
        <v>917</v>
      </c>
      <c r="U130" s="35" t="s">
        <v>36</v>
      </c>
      <c r="V130" s="35">
        <v>7</v>
      </c>
      <c r="W130" s="35">
        <v>12</v>
      </c>
      <c r="X130" s="35">
        <v>32</v>
      </c>
      <c r="Y130" s="33" t="s">
        <v>32</v>
      </c>
      <c r="Z130" s="33" t="s">
        <v>32</v>
      </c>
      <c r="AA130" s="15"/>
      <c r="AB130" s="35" t="s">
        <v>32</v>
      </c>
      <c r="AC130" s="33" t="s">
        <v>679</v>
      </c>
      <c r="AD130" s="35">
        <v>45</v>
      </c>
      <c r="AE130" s="35"/>
      <c r="AF130" s="35"/>
    </row>
    <row r="131" spans="1:32" x14ac:dyDescent="0.25">
      <c r="A131" s="33" t="s">
        <v>518</v>
      </c>
      <c r="B131" s="33" t="s">
        <v>163</v>
      </c>
      <c r="D131" s="35" t="s">
        <v>418</v>
      </c>
      <c r="E131" s="35"/>
      <c r="F131" s="35" t="s">
        <v>58</v>
      </c>
      <c r="G131" s="35">
        <v>600</v>
      </c>
      <c r="H131" s="35" t="s">
        <v>38</v>
      </c>
      <c r="I131" s="35" t="s">
        <v>26</v>
      </c>
      <c r="J131" s="35" t="s">
        <v>35</v>
      </c>
      <c r="K131" s="35" t="s">
        <v>48</v>
      </c>
      <c r="L131" s="35" t="s">
        <v>49</v>
      </c>
      <c r="M131" s="35" t="s">
        <v>32</v>
      </c>
      <c r="N131" s="35" t="s">
        <v>431</v>
      </c>
      <c r="O131" s="35" t="s">
        <v>32</v>
      </c>
      <c r="P131" s="35">
        <v>1</v>
      </c>
      <c r="Q131" s="35">
        <v>42</v>
      </c>
      <c r="R131" s="35"/>
      <c r="S131" s="45">
        <v>42</v>
      </c>
      <c r="T131" s="33" t="s">
        <v>919</v>
      </c>
      <c r="U131" s="35" t="s">
        <v>38</v>
      </c>
      <c r="V131" s="35">
        <v>7</v>
      </c>
      <c r="W131" s="35">
        <v>12</v>
      </c>
      <c r="X131" s="35">
        <v>32</v>
      </c>
      <c r="Y131" s="33">
        <f>Q131/X131</f>
        <v>1.3125</v>
      </c>
      <c r="Z131" s="33">
        <f>S131/W131</f>
        <v>3.5</v>
      </c>
      <c r="AA131" s="15">
        <f>Z131-Y131</f>
        <v>2.1875</v>
      </c>
      <c r="AB131" s="35" t="s">
        <v>32</v>
      </c>
      <c r="AC131" s="33" t="s">
        <v>679</v>
      </c>
      <c r="AD131" s="41" t="s">
        <v>32</v>
      </c>
      <c r="AE131" s="41" t="s">
        <v>433</v>
      </c>
      <c r="AF131" s="35"/>
    </row>
    <row r="132" spans="1:32" x14ac:dyDescent="0.25">
      <c r="A132" s="33" t="s">
        <v>519</v>
      </c>
      <c r="B132" s="33" t="s">
        <v>163</v>
      </c>
      <c r="D132" s="35" t="s">
        <v>419</v>
      </c>
      <c r="E132" s="35"/>
      <c r="F132" s="35" t="s">
        <v>58</v>
      </c>
      <c r="G132" s="35">
        <v>600</v>
      </c>
      <c r="H132" s="35" t="s">
        <v>38</v>
      </c>
      <c r="I132" s="35" t="s">
        <v>26</v>
      </c>
      <c r="J132" s="35" t="s">
        <v>35</v>
      </c>
      <c r="K132" s="35" t="s">
        <v>48</v>
      </c>
      <c r="L132" s="35" t="s">
        <v>49</v>
      </c>
      <c r="M132" s="35" t="s">
        <v>32</v>
      </c>
      <c r="N132" s="35" t="s">
        <v>431</v>
      </c>
      <c r="O132" s="35" t="s">
        <v>32</v>
      </c>
      <c r="P132" s="35">
        <v>1</v>
      </c>
      <c r="Q132" s="35">
        <v>42</v>
      </c>
      <c r="R132" s="35"/>
      <c r="S132" s="45">
        <v>42</v>
      </c>
      <c r="T132" s="33" t="s">
        <v>919</v>
      </c>
      <c r="U132" s="35" t="s">
        <v>38</v>
      </c>
      <c r="V132" s="35">
        <v>7</v>
      </c>
      <c r="W132" s="35">
        <v>12</v>
      </c>
      <c r="X132" s="35">
        <v>32</v>
      </c>
      <c r="Y132" s="33">
        <f>Q132/X132</f>
        <v>1.3125</v>
      </c>
      <c r="Z132" s="33">
        <f>S132/W132</f>
        <v>3.5</v>
      </c>
      <c r="AA132" s="15">
        <f>Z132-Y132</f>
        <v>2.1875</v>
      </c>
      <c r="AB132" s="35" t="s">
        <v>32</v>
      </c>
      <c r="AC132" s="33" t="s">
        <v>679</v>
      </c>
      <c r="AD132" s="41" t="s">
        <v>32</v>
      </c>
      <c r="AE132" s="41" t="s">
        <v>433</v>
      </c>
      <c r="AF132" s="35"/>
    </row>
    <row r="133" spans="1:32" x14ac:dyDescent="0.25">
      <c r="A133" s="33" t="s">
        <v>520</v>
      </c>
      <c r="B133" s="33" t="s">
        <v>163</v>
      </c>
      <c r="D133" s="35" t="s">
        <v>416</v>
      </c>
      <c r="E133" s="35"/>
      <c r="F133" s="35" t="s">
        <v>58</v>
      </c>
      <c r="G133" s="35">
        <v>650</v>
      </c>
      <c r="H133" s="35" t="s">
        <v>42</v>
      </c>
      <c r="I133" s="35" t="s">
        <v>26</v>
      </c>
      <c r="J133" s="33" t="s">
        <v>32</v>
      </c>
      <c r="K133" s="35" t="s">
        <v>48</v>
      </c>
      <c r="L133" s="35" t="s">
        <v>453</v>
      </c>
      <c r="M133" s="35" t="s">
        <v>32</v>
      </c>
      <c r="N133" s="35" t="s">
        <v>431</v>
      </c>
      <c r="O133" s="35" t="s">
        <v>36</v>
      </c>
      <c r="P133" s="35">
        <v>2</v>
      </c>
      <c r="Q133" s="35">
        <v>30</v>
      </c>
      <c r="R133" s="35"/>
      <c r="S133" s="37">
        <v>46</v>
      </c>
      <c r="T133" s="33" t="s">
        <v>919</v>
      </c>
      <c r="U133" s="35" t="s">
        <v>38</v>
      </c>
      <c r="V133" s="35">
        <v>7</v>
      </c>
      <c r="W133" s="35">
        <v>12</v>
      </c>
      <c r="X133" s="35">
        <v>32</v>
      </c>
      <c r="Y133" s="33">
        <f>Q133/X133</f>
        <v>0.9375</v>
      </c>
      <c r="Z133" s="33">
        <f>S133/W133</f>
        <v>3.8333333333333335</v>
      </c>
      <c r="AA133" s="15">
        <f>Z133-Y133</f>
        <v>2.8958333333333335</v>
      </c>
      <c r="AB133" s="35" t="s">
        <v>32</v>
      </c>
      <c r="AC133" s="35" t="s">
        <v>60</v>
      </c>
      <c r="AD133" s="35">
        <v>45</v>
      </c>
      <c r="AE133" s="35"/>
      <c r="AF133" s="35"/>
    </row>
    <row r="134" spans="1:32" x14ac:dyDescent="0.25">
      <c r="A134" s="33" t="s">
        <v>521</v>
      </c>
      <c r="B134" s="33" t="s">
        <v>163</v>
      </c>
      <c r="D134" s="35" t="s">
        <v>417</v>
      </c>
      <c r="E134" s="35"/>
      <c r="F134" s="35" t="s">
        <v>58</v>
      </c>
      <c r="G134" s="35">
        <v>650</v>
      </c>
      <c r="H134" s="35" t="s">
        <v>42</v>
      </c>
      <c r="I134" s="35" t="s">
        <v>26</v>
      </c>
      <c r="J134" s="33" t="s">
        <v>32</v>
      </c>
      <c r="K134" s="35" t="s">
        <v>48</v>
      </c>
      <c r="L134" s="35" t="s">
        <v>453</v>
      </c>
      <c r="M134" s="35" t="s">
        <v>32</v>
      </c>
      <c r="N134" s="35" t="s">
        <v>431</v>
      </c>
      <c r="O134" s="35" t="s">
        <v>36</v>
      </c>
      <c r="P134" s="35">
        <v>2</v>
      </c>
      <c r="Q134" s="35">
        <v>30</v>
      </c>
      <c r="R134" s="35"/>
      <c r="S134" s="37">
        <v>46</v>
      </c>
      <c r="T134" s="33" t="s">
        <v>919</v>
      </c>
      <c r="U134" s="35" t="s">
        <v>38</v>
      </c>
      <c r="V134" s="35">
        <v>7</v>
      </c>
      <c r="W134" s="35">
        <v>12</v>
      </c>
      <c r="X134" s="35">
        <v>32</v>
      </c>
      <c r="Y134" s="33">
        <f>Q134/X134</f>
        <v>0.9375</v>
      </c>
      <c r="Z134" s="33">
        <f>S134/W134</f>
        <v>3.8333333333333335</v>
      </c>
      <c r="AA134" s="15">
        <f>Z134-Y134</f>
        <v>2.8958333333333335</v>
      </c>
      <c r="AB134" s="35" t="s">
        <v>32</v>
      </c>
      <c r="AC134" s="35" t="s">
        <v>60</v>
      </c>
      <c r="AD134" s="35">
        <v>45</v>
      </c>
      <c r="AE134" s="35"/>
      <c r="AF134" s="35"/>
    </row>
    <row r="135" spans="1:32" x14ac:dyDescent="0.25">
      <c r="A135" s="33" t="s">
        <v>522</v>
      </c>
      <c r="B135" s="33" t="s">
        <v>163</v>
      </c>
      <c r="D135" s="35" t="s">
        <v>426</v>
      </c>
      <c r="E135" s="35"/>
      <c r="F135" s="35" t="s">
        <v>11</v>
      </c>
      <c r="G135" s="35">
        <v>650</v>
      </c>
      <c r="H135" s="35" t="s">
        <v>108</v>
      </c>
      <c r="I135" s="35" t="s">
        <v>26</v>
      </c>
      <c r="J135" s="35" t="s">
        <v>35</v>
      </c>
      <c r="K135" s="35" t="s">
        <v>48</v>
      </c>
      <c r="L135" s="35" t="s">
        <v>453</v>
      </c>
      <c r="M135" s="35" t="s">
        <v>32</v>
      </c>
      <c r="N135" s="35" t="s">
        <v>431</v>
      </c>
      <c r="O135" s="35" t="s">
        <v>36</v>
      </c>
      <c r="P135" s="35">
        <v>2</v>
      </c>
      <c r="Q135" s="35">
        <v>30</v>
      </c>
      <c r="R135" s="35"/>
      <c r="S135" s="37">
        <v>46</v>
      </c>
      <c r="T135" s="33" t="s">
        <v>919</v>
      </c>
      <c r="U135" s="35" t="s">
        <v>108</v>
      </c>
      <c r="V135" s="35">
        <v>8</v>
      </c>
      <c r="W135" s="35">
        <v>11</v>
      </c>
      <c r="X135" s="35">
        <v>32</v>
      </c>
      <c r="Y135" s="33">
        <f>Q135/X135</f>
        <v>0.9375</v>
      </c>
      <c r="Z135" s="33">
        <f>S135/W135</f>
        <v>4.1818181818181817</v>
      </c>
      <c r="AA135" s="15">
        <f>Z135-Y135</f>
        <v>3.2443181818181817</v>
      </c>
      <c r="AB135" s="35" t="s">
        <v>455</v>
      </c>
      <c r="AC135" s="35" t="s">
        <v>61</v>
      </c>
      <c r="AD135" s="35">
        <v>32</v>
      </c>
      <c r="AE135" s="35"/>
      <c r="AF135" s="35"/>
    </row>
    <row r="136" spans="1:32" x14ac:dyDescent="0.25">
      <c r="A136" s="33" t="s">
        <v>523</v>
      </c>
      <c r="B136" s="33" t="s">
        <v>163</v>
      </c>
      <c r="D136" s="35" t="s">
        <v>427</v>
      </c>
      <c r="E136" s="35"/>
      <c r="F136" s="35" t="s">
        <v>11</v>
      </c>
      <c r="G136" s="35">
        <v>650</v>
      </c>
      <c r="H136" s="35" t="s">
        <v>108</v>
      </c>
      <c r="I136" s="35" t="s">
        <v>26</v>
      </c>
      <c r="J136" s="35" t="s">
        <v>35</v>
      </c>
      <c r="K136" s="35" t="s">
        <v>48</v>
      </c>
      <c r="L136" s="35" t="s">
        <v>453</v>
      </c>
      <c r="M136" s="35" t="s">
        <v>32</v>
      </c>
      <c r="N136" s="35" t="s">
        <v>32</v>
      </c>
      <c r="O136" s="35" t="s">
        <v>36</v>
      </c>
      <c r="P136" s="35">
        <v>2</v>
      </c>
      <c r="Q136" s="35">
        <v>30</v>
      </c>
      <c r="R136" s="35"/>
      <c r="S136" s="37">
        <v>46</v>
      </c>
      <c r="T136" s="33" t="s">
        <v>919</v>
      </c>
      <c r="U136" s="35" t="s">
        <v>108</v>
      </c>
      <c r="V136" s="35">
        <v>8</v>
      </c>
      <c r="W136" s="35" t="s">
        <v>32</v>
      </c>
      <c r="X136" s="35" t="s">
        <v>32</v>
      </c>
      <c r="Y136" s="33" t="s">
        <v>32</v>
      </c>
      <c r="Z136" s="33" t="s">
        <v>32</v>
      </c>
      <c r="AA136" s="15"/>
      <c r="AB136" s="35" t="s">
        <v>455</v>
      </c>
      <c r="AC136" s="35" t="s">
        <v>61</v>
      </c>
      <c r="AD136" s="35">
        <v>32</v>
      </c>
      <c r="AE136" s="35"/>
      <c r="AF136" s="35"/>
    </row>
    <row r="137" spans="1:32" x14ac:dyDescent="0.25">
      <c r="A137" s="33" t="s">
        <v>524</v>
      </c>
      <c r="B137" s="33" t="s">
        <v>163</v>
      </c>
      <c r="D137" s="35" t="s">
        <v>428</v>
      </c>
      <c r="E137" s="35"/>
      <c r="F137" s="35" t="s">
        <v>11</v>
      </c>
      <c r="G137" s="35">
        <v>650</v>
      </c>
      <c r="H137" s="35" t="s">
        <v>59</v>
      </c>
      <c r="I137" s="35" t="s">
        <v>26</v>
      </c>
      <c r="J137" s="35" t="s">
        <v>35</v>
      </c>
      <c r="K137" s="35" t="s">
        <v>48</v>
      </c>
      <c r="L137" s="35" t="s">
        <v>49</v>
      </c>
      <c r="M137" s="35"/>
      <c r="N137" s="35"/>
      <c r="O137" s="35" t="s">
        <v>32</v>
      </c>
      <c r="P137" s="35">
        <v>1</v>
      </c>
      <c r="Q137" s="35">
        <v>40</v>
      </c>
      <c r="R137" s="35"/>
      <c r="S137" s="45">
        <v>40</v>
      </c>
      <c r="T137" s="33" t="s">
        <v>919</v>
      </c>
      <c r="U137" s="35" t="s">
        <v>158</v>
      </c>
      <c r="V137" s="35">
        <v>9</v>
      </c>
      <c r="W137" s="35" t="s">
        <v>32</v>
      </c>
      <c r="X137" s="35" t="s">
        <v>32</v>
      </c>
      <c r="Y137" s="33" t="s">
        <v>32</v>
      </c>
      <c r="Z137" s="33" t="s">
        <v>32</v>
      </c>
      <c r="AA137" s="15"/>
      <c r="AB137" s="35" t="s">
        <v>455</v>
      </c>
      <c r="AC137" s="35" t="s">
        <v>61</v>
      </c>
      <c r="AD137" s="35">
        <v>42</v>
      </c>
      <c r="AE137" s="35"/>
      <c r="AF137" s="35"/>
    </row>
    <row r="138" spans="1:32" x14ac:dyDescent="0.25">
      <c r="A138" s="33" t="s">
        <v>525</v>
      </c>
      <c r="B138" s="33" t="s">
        <v>163</v>
      </c>
      <c r="D138" s="35" t="s">
        <v>414</v>
      </c>
      <c r="E138" s="35"/>
      <c r="F138" s="35" t="s">
        <v>58</v>
      </c>
      <c r="G138" s="35">
        <v>700</v>
      </c>
      <c r="H138" s="35" t="s">
        <v>42</v>
      </c>
      <c r="I138" s="35" t="s">
        <v>26</v>
      </c>
      <c r="J138" s="35" t="s">
        <v>35</v>
      </c>
      <c r="K138" s="35" t="s">
        <v>48</v>
      </c>
      <c r="L138" s="35" t="s">
        <v>453</v>
      </c>
      <c r="M138" s="35" t="s">
        <v>32</v>
      </c>
      <c r="N138" s="35" t="s">
        <v>431</v>
      </c>
      <c r="O138" s="35" t="s">
        <v>456</v>
      </c>
      <c r="P138" s="35">
        <v>2</v>
      </c>
      <c r="Q138" s="35">
        <v>30</v>
      </c>
      <c r="R138" s="35"/>
      <c r="S138" s="37">
        <v>46</v>
      </c>
      <c r="T138" s="33" t="s">
        <v>919</v>
      </c>
      <c r="U138" s="35" t="s">
        <v>38</v>
      </c>
      <c r="V138" s="35">
        <v>7</v>
      </c>
      <c r="W138" s="35">
        <v>12</v>
      </c>
      <c r="X138" s="35">
        <v>32</v>
      </c>
      <c r="Y138" s="33">
        <f>Q138/X138</f>
        <v>0.9375</v>
      </c>
      <c r="Z138" s="33">
        <f>S138/W138</f>
        <v>3.8333333333333335</v>
      </c>
      <c r="AA138" s="15">
        <f>Z138-Y138</f>
        <v>2.8958333333333335</v>
      </c>
      <c r="AB138" s="35" t="s">
        <v>457</v>
      </c>
      <c r="AC138" s="35" t="s">
        <v>60</v>
      </c>
      <c r="AD138" s="41" t="s">
        <v>32</v>
      </c>
      <c r="AE138" s="41" t="s">
        <v>433</v>
      </c>
      <c r="AF138" s="35"/>
    </row>
    <row r="139" spans="1:32" x14ac:dyDescent="0.25">
      <c r="A139" s="33" t="s">
        <v>526</v>
      </c>
      <c r="B139" s="33" t="s">
        <v>163</v>
      </c>
      <c r="D139" s="35" t="s">
        <v>415</v>
      </c>
      <c r="E139" s="35"/>
      <c r="F139" s="35" t="s">
        <v>58</v>
      </c>
      <c r="G139" s="35">
        <v>700</v>
      </c>
      <c r="H139" s="35" t="s">
        <v>42</v>
      </c>
      <c r="I139" s="35" t="s">
        <v>26</v>
      </c>
      <c r="J139" s="35" t="s">
        <v>35</v>
      </c>
      <c r="K139" s="35" t="s">
        <v>48</v>
      </c>
      <c r="L139" s="35" t="s">
        <v>453</v>
      </c>
      <c r="M139" s="35" t="s">
        <v>32</v>
      </c>
      <c r="N139" s="35" t="s">
        <v>431</v>
      </c>
      <c r="O139" s="35" t="s">
        <v>456</v>
      </c>
      <c r="P139" s="35">
        <v>2</v>
      </c>
      <c r="Q139" s="35">
        <v>30</v>
      </c>
      <c r="R139" s="35"/>
      <c r="S139" s="37">
        <v>46</v>
      </c>
      <c r="T139" s="33" t="s">
        <v>919</v>
      </c>
      <c r="U139" s="35" t="s">
        <v>38</v>
      </c>
      <c r="V139" s="35">
        <v>7</v>
      </c>
      <c r="W139" s="35">
        <v>12</v>
      </c>
      <c r="X139" s="35">
        <v>32</v>
      </c>
      <c r="Y139" s="33">
        <f>Q139/X139</f>
        <v>0.9375</v>
      </c>
      <c r="Z139" s="33">
        <f>S139/W139</f>
        <v>3.8333333333333335</v>
      </c>
      <c r="AA139" s="15">
        <f>Z139-Y139</f>
        <v>2.8958333333333335</v>
      </c>
      <c r="AB139" s="35" t="s">
        <v>457</v>
      </c>
      <c r="AC139" s="35" t="s">
        <v>60</v>
      </c>
      <c r="AD139" s="41" t="s">
        <v>32</v>
      </c>
      <c r="AE139" s="41" t="s">
        <v>433</v>
      </c>
      <c r="AF139" s="35"/>
    </row>
    <row r="140" spans="1:32" x14ac:dyDescent="0.25">
      <c r="A140" s="33" t="s">
        <v>527</v>
      </c>
      <c r="B140" s="33" t="s">
        <v>163</v>
      </c>
      <c r="D140" s="35" t="s">
        <v>412</v>
      </c>
      <c r="E140" s="35"/>
      <c r="F140" s="35" t="s">
        <v>58</v>
      </c>
      <c r="G140" s="35">
        <v>850</v>
      </c>
      <c r="H140" s="35" t="s">
        <v>158</v>
      </c>
      <c r="I140" s="35" t="s">
        <v>26</v>
      </c>
      <c r="J140" s="35" t="s">
        <v>137</v>
      </c>
      <c r="K140" s="35" t="s">
        <v>48</v>
      </c>
      <c r="L140" s="35" t="s">
        <v>49</v>
      </c>
      <c r="M140" s="35" t="s">
        <v>32</v>
      </c>
      <c r="N140" s="35" t="s">
        <v>431</v>
      </c>
      <c r="O140" s="35" t="s">
        <v>32</v>
      </c>
      <c r="P140" s="35">
        <v>1</v>
      </c>
      <c r="Q140" s="35">
        <v>42</v>
      </c>
      <c r="R140" s="35"/>
      <c r="S140" s="45">
        <v>42</v>
      </c>
      <c r="T140" s="33" t="s">
        <v>919</v>
      </c>
      <c r="U140" s="35" t="s">
        <v>158</v>
      </c>
      <c r="V140" s="35">
        <v>9</v>
      </c>
      <c r="W140" s="35">
        <v>11</v>
      </c>
      <c r="X140" s="35">
        <v>42</v>
      </c>
      <c r="Y140" s="33">
        <f>Q140/X140</f>
        <v>1</v>
      </c>
      <c r="Z140" s="33">
        <f>S140/W140</f>
        <v>3.8181818181818183</v>
      </c>
      <c r="AA140" s="15">
        <f>Z140-Y140</f>
        <v>2.8181818181818183</v>
      </c>
      <c r="AB140" s="35" t="s">
        <v>458</v>
      </c>
      <c r="AC140" s="35" t="s">
        <v>61</v>
      </c>
      <c r="AD140" s="35">
        <v>38</v>
      </c>
      <c r="AE140" s="35"/>
      <c r="AF140" s="35"/>
    </row>
    <row r="141" spans="1:32" x14ac:dyDescent="0.25">
      <c r="A141" s="33" t="s">
        <v>528</v>
      </c>
      <c r="B141" s="33" t="s">
        <v>163</v>
      </c>
      <c r="D141" s="35" t="s">
        <v>413</v>
      </c>
      <c r="E141" s="35"/>
      <c r="F141" s="35" t="s">
        <v>58</v>
      </c>
      <c r="G141" s="35">
        <v>850</v>
      </c>
      <c r="H141" s="35" t="s">
        <v>158</v>
      </c>
      <c r="I141" s="35" t="s">
        <v>26</v>
      </c>
      <c r="J141" s="35" t="s">
        <v>137</v>
      </c>
      <c r="K141" s="35" t="s">
        <v>48</v>
      </c>
      <c r="L141" s="35" t="s">
        <v>49</v>
      </c>
      <c r="M141" s="35" t="s">
        <v>32</v>
      </c>
      <c r="N141" s="35" t="s">
        <v>431</v>
      </c>
      <c r="O141" s="35" t="s">
        <v>32</v>
      </c>
      <c r="P141" s="35">
        <v>1</v>
      </c>
      <c r="Q141" s="35">
        <v>42</v>
      </c>
      <c r="R141" s="35"/>
      <c r="S141" s="45">
        <v>42</v>
      </c>
      <c r="T141" s="33" t="s">
        <v>919</v>
      </c>
      <c r="U141" s="35" t="s">
        <v>158</v>
      </c>
      <c r="V141" s="35">
        <v>9</v>
      </c>
      <c r="W141" s="35">
        <v>11</v>
      </c>
      <c r="X141" s="35">
        <v>42</v>
      </c>
      <c r="Y141" s="33">
        <f>Q141/X141</f>
        <v>1</v>
      </c>
      <c r="Z141" s="33">
        <f>S141/W141</f>
        <v>3.8181818181818183</v>
      </c>
      <c r="AA141" s="15">
        <f>Z141-Y141</f>
        <v>2.8181818181818183</v>
      </c>
      <c r="AB141" s="35" t="s">
        <v>458</v>
      </c>
      <c r="AC141" s="35" t="s">
        <v>61</v>
      </c>
      <c r="AD141" s="35">
        <v>38</v>
      </c>
      <c r="AE141" s="35"/>
      <c r="AF141" s="35"/>
    </row>
    <row r="142" spans="1:32" x14ac:dyDescent="0.25">
      <c r="A142" s="33" t="s">
        <v>529</v>
      </c>
      <c r="B142" s="33" t="s">
        <v>163</v>
      </c>
      <c r="D142" s="35" t="s">
        <v>408</v>
      </c>
      <c r="E142" s="35">
        <v>2020</v>
      </c>
      <c r="F142" s="35" t="s">
        <v>11</v>
      </c>
      <c r="G142" s="35">
        <v>850</v>
      </c>
      <c r="H142" s="35" t="s">
        <v>158</v>
      </c>
      <c r="I142" s="35" t="s">
        <v>26</v>
      </c>
      <c r="J142" s="35" t="s">
        <v>26</v>
      </c>
      <c r="K142" s="35" t="s">
        <v>48</v>
      </c>
      <c r="L142" s="35" t="s">
        <v>32</v>
      </c>
      <c r="M142" s="35" t="s">
        <v>32</v>
      </c>
      <c r="N142" s="35" t="s">
        <v>32</v>
      </c>
      <c r="O142" s="35" t="s">
        <v>32</v>
      </c>
      <c r="P142" s="35">
        <v>1</v>
      </c>
      <c r="Q142" s="35" t="s">
        <v>32</v>
      </c>
      <c r="R142" s="35"/>
      <c r="S142" s="45" t="s">
        <v>32</v>
      </c>
      <c r="T142" s="33" t="s">
        <v>919</v>
      </c>
      <c r="U142" s="35" t="s">
        <v>158</v>
      </c>
      <c r="V142" s="35">
        <v>9</v>
      </c>
      <c r="W142" s="35" t="s">
        <v>32</v>
      </c>
      <c r="X142" s="35" t="s">
        <v>32</v>
      </c>
      <c r="Y142" s="33" t="s">
        <v>32</v>
      </c>
      <c r="Z142" s="33" t="s">
        <v>32</v>
      </c>
      <c r="AA142" s="15"/>
      <c r="AB142" s="35" t="s">
        <v>22</v>
      </c>
      <c r="AC142" s="35" t="s">
        <v>61</v>
      </c>
      <c r="AD142" s="35">
        <v>42</v>
      </c>
      <c r="AE142" s="35"/>
      <c r="AF142" s="35"/>
    </row>
    <row r="143" spans="1:32" x14ac:dyDescent="0.25">
      <c r="A143" s="33" t="s">
        <v>530</v>
      </c>
      <c r="B143" s="33" t="s">
        <v>163</v>
      </c>
      <c r="D143" s="35" t="s">
        <v>425</v>
      </c>
      <c r="E143" s="35"/>
      <c r="F143" s="35" t="s">
        <v>11</v>
      </c>
      <c r="G143" s="35">
        <v>875</v>
      </c>
      <c r="H143" s="35" t="s">
        <v>59</v>
      </c>
      <c r="I143" s="35" t="s">
        <v>26</v>
      </c>
      <c r="J143" s="35" t="s">
        <v>137</v>
      </c>
      <c r="K143" s="35" t="s">
        <v>48</v>
      </c>
      <c r="L143" s="35" t="s">
        <v>328</v>
      </c>
      <c r="M143" s="35" t="s">
        <v>32</v>
      </c>
      <c r="N143" s="35" t="s">
        <v>32</v>
      </c>
      <c r="O143" s="35" t="s">
        <v>32</v>
      </c>
      <c r="P143" s="35">
        <v>2</v>
      </c>
      <c r="Q143" s="35">
        <v>34</v>
      </c>
      <c r="R143" s="35"/>
      <c r="S143" s="37">
        <v>50</v>
      </c>
      <c r="T143" s="33" t="s">
        <v>917</v>
      </c>
      <c r="U143" s="35" t="s">
        <v>14</v>
      </c>
      <c r="V143" s="35">
        <v>9</v>
      </c>
      <c r="W143" s="35" t="s">
        <v>32</v>
      </c>
      <c r="X143" s="35" t="s">
        <v>32</v>
      </c>
      <c r="Y143" s="33" t="s">
        <v>32</v>
      </c>
      <c r="Z143" s="33" t="s">
        <v>32</v>
      </c>
      <c r="AA143" s="15"/>
      <c r="AB143" s="35" t="s">
        <v>22</v>
      </c>
      <c r="AC143" s="35" t="s">
        <v>61</v>
      </c>
      <c r="AD143" s="35">
        <v>32</v>
      </c>
      <c r="AE143" s="35"/>
      <c r="AF143" s="35"/>
    </row>
    <row r="144" spans="1:32" x14ac:dyDescent="0.25">
      <c r="A144" s="33" t="s">
        <v>531</v>
      </c>
      <c r="B144" s="33" t="s">
        <v>163</v>
      </c>
      <c r="D144" s="35" t="s">
        <v>410</v>
      </c>
      <c r="E144" s="35">
        <v>2021</v>
      </c>
      <c r="F144" s="35" t="s">
        <v>58</v>
      </c>
      <c r="G144" s="35">
        <v>900</v>
      </c>
      <c r="H144" s="35" t="s">
        <v>158</v>
      </c>
      <c r="I144" s="35" t="s">
        <v>26</v>
      </c>
      <c r="J144" s="35" t="s">
        <v>459</v>
      </c>
      <c r="K144" s="35" t="s">
        <v>48</v>
      </c>
      <c r="L144" s="35" t="s">
        <v>49</v>
      </c>
      <c r="M144" s="35" t="s">
        <v>32</v>
      </c>
      <c r="N144" s="35" t="s">
        <v>431</v>
      </c>
      <c r="O144" s="35" t="s">
        <v>32</v>
      </c>
      <c r="P144" s="35">
        <v>1</v>
      </c>
      <c r="Q144" s="35">
        <v>40</v>
      </c>
      <c r="R144" s="35"/>
      <c r="S144" s="45">
        <v>40</v>
      </c>
      <c r="T144" s="33" t="s">
        <v>919</v>
      </c>
      <c r="U144" s="35" t="s">
        <v>158</v>
      </c>
      <c r="V144" s="35">
        <v>9</v>
      </c>
      <c r="W144" s="35">
        <v>11</v>
      </c>
      <c r="X144" s="35">
        <v>42</v>
      </c>
      <c r="Y144" s="33">
        <f>Q144/X144</f>
        <v>0.95238095238095233</v>
      </c>
      <c r="Z144" s="33">
        <f>S144/W144</f>
        <v>3.6363636363636362</v>
      </c>
      <c r="AA144" s="15">
        <f>Z144-Y144</f>
        <v>2.6839826839826841</v>
      </c>
      <c r="AB144" s="35" t="s">
        <v>458</v>
      </c>
      <c r="AC144" s="35" t="s">
        <v>61</v>
      </c>
      <c r="AD144" s="40" t="s">
        <v>460</v>
      </c>
      <c r="AE144" s="41" t="s">
        <v>132</v>
      </c>
      <c r="AF144" s="35"/>
    </row>
    <row r="145" spans="1:32" x14ac:dyDescent="0.25">
      <c r="A145" s="33" t="s">
        <v>532</v>
      </c>
      <c r="B145" s="33" t="s">
        <v>163</v>
      </c>
      <c r="D145" s="35" t="s">
        <v>411</v>
      </c>
      <c r="E145" s="35"/>
      <c r="F145" s="35" t="s">
        <v>58</v>
      </c>
      <c r="G145" s="35">
        <v>900</v>
      </c>
      <c r="H145" s="35" t="s">
        <v>158</v>
      </c>
      <c r="I145" s="35" t="s">
        <v>26</v>
      </c>
      <c r="J145" s="35" t="s">
        <v>459</v>
      </c>
      <c r="K145" s="35" t="s">
        <v>48</v>
      </c>
      <c r="L145" s="35" t="s">
        <v>49</v>
      </c>
      <c r="M145" s="35" t="s">
        <v>32</v>
      </c>
      <c r="N145" s="35" t="s">
        <v>431</v>
      </c>
      <c r="O145" s="35" t="s">
        <v>32</v>
      </c>
      <c r="P145" s="35">
        <v>1</v>
      </c>
      <c r="Q145" s="35">
        <v>40</v>
      </c>
      <c r="R145" s="35"/>
      <c r="S145" s="45">
        <v>40</v>
      </c>
      <c r="T145" s="33" t="s">
        <v>919</v>
      </c>
      <c r="U145" s="35" t="s">
        <v>158</v>
      </c>
      <c r="V145" s="35">
        <v>9</v>
      </c>
      <c r="W145" s="35">
        <v>11</v>
      </c>
      <c r="X145" s="35">
        <v>42</v>
      </c>
      <c r="Y145" s="33">
        <f>Q145/X145</f>
        <v>0.95238095238095233</v>
      </c>
      <c r="Z145" s="33">
        <f>S145/W145</f>
        <v>3.6363636363636362</v>
      </c>
      <c r="AA145" s="15">
        <f>Z145-Y145</f>
        <v>2.6839826839826841</v>
      </c>
      <c r="AB145" s="35" t="s">
        <v>458</v>
      </c>
      <c r="AC145" s="35" t="s">
        <v>61</v>
      </c>
      <c r="AD145" s="40" t="s">
        <v>460</v>
      </c>
      <c r="AE145" s="41" t="s">
        <v>132</v>
      </c>
      <c r="AF145" s="35"/>
    </row>
    <row r="146" spans="1:32" x14ac:dyDescent="0.25">
      <c r="A146" s="33" t="s">
        <v>533</v>
      </c>
      <c r="B146" s="33" t="s">
        <v>163</v>
      </c>
      <c r="D146" s="35" t="s">
        <v>424</v>
      </c>
      <c r="E146" s="35"/>
      <c r="F146" s="35" t="s">
        <v>11</v>
      </c>
      <c r="G146" s="35">
        <v>900</v>
      </c>
      <c r="H146" s="35" t="s">
        <v>59</v>
      </c>
      <c r="I146" s="35" t="s">
        <v>26</v>
      </c>
      <c r="J146" s="35" t="s">
        <v>137</v>
      </c>
      <c r="K146" s="35" t="s">
        <v>48</v>
      </c>
      <c r="L146" s="35" t="s">
        <v>328</v>
      </c>
      <c r="M146" s="35" t="s">
        <v>199</v>
      </c>
      <c r="N146" s="35" t="s">
        <v>19</v>
      </c>
      <c r="O146" s="35" t="s">
        <v>32</v>
      </c>
      <c r="P146" s="35">
        <v>2</v>
      </c>
      <c r="Q146" s="35" t="s">
        <v>32</v>
      </c>
      <c r="R146" s="35"/>
      <c r="S146" s="35" t="s">
        <v>32</v>
      </c>
      <c r="T146" s="33" t="s">
        <v>917</v>
      </c>
      <c r="U146" s="35" t="s">
        <v>14</v>
      </c>
      <c r="V146" s="35">
        <v>9</v>
      </c>
      <c r="W146" s="35">
        <v>11</v>
      </c>
      <c r="X146" s="35">
        <v>34</v>
      </c>
      <c r="Y146" s="33" t="s">
        <v>32</v>
      </c>
      <c r="Z146" s="33" t="s">
        <v>32</v>
      </c>
      <c r="AA146" s="15"/>
      <c r="AB146" s="35" t="s">
        <v>22</v>
      </c>
      <c r="AC146" s="35" t="s">
        <v>61</v>
      </c>
      <c r="AD146" s="35">
        <v>32</v>
      </c>
      <c r="AE146" s="35"/>
      <c r="AF146" s="35"/>
    </row>
    <row r="147" spans="1:32" x14ac:dyDescent="0.25">
      <c r="A147" s="33" t="s">
        <v>534</v>
      </c>
      <c r="B147" s="33" t="s">
        <v>163</v>
      </c>
      <c r="D147" s="35" t="s">
        <v>423</v>
      </c>
      <c r="E147" s="35"/>
      <c r="F147" s="35" t="s">
        <v>11</v>
      </c>
      <c r="G147" s="35">
        <v>1250</v>
      </c>
      <c r="H147" s="35" t="s">
        <v>353</v>
      </c>
      <c r="I147" s="35" t="s">
        <v>26</v>
      </c>
      <c r="J147" s="35" t="s">
        <v>137</v>
      </c>
      <c r="K147" s="35" t="s">
        <v>432</v>
      </c>
      <c r="L147" s="35" t="s">
        <v>49</v>
      </c>
      <c r="M147" s="35" t="s">
        <v>32</v>
      </c>
      <c r="N147" s="35" t="s">
        <v>32</v>
      </c>
      <c r="O147" s="35" t="s">
        <v>32</v>
      </c>
      <c r="P147" s="35">
        <v>1</v>
      </c>
      <c r="Q147" s="35" t="s">
        <v>32</v>
      </c>
      <c r="R147" s="35"/>
      <c r="S147" s="35" t="s">
        <v>32</v>
      </c>
      <c r="T147" s="33" t="s">
        <v>919</v>
      </c>
      <c r="U147" s="35" t="s">
        <v>353</v>
      </c>
      <c r="V147" s="35">
        <v>10</v>
      </c>
      <c r="W147" s="35" t="s">
        <v>32</v>
      </c>
      <c r="X147" s="35" t="s">
        <v>32</v>
      </c>
      <c r="Y147" s="33" t="s">
        <v>32</v>
      </c>
      <c r="Z147" s="33" t="s">
        <v>32</v>
      </c>
      <c r="AA147" s="15"/>
      <c r="AB147" s="35" t="s">
        <v>458</v>
      </c>
      <c r="AC147" s="35" t="s">
        <v>61</v>
      </c>
      <c r="AD147" s="35">
        <v>38</v>
      </c>
      <c r="AE147" s="35"/>
      <c r="AF147" s="35"/>
    </row>
    <row r="148" spans="1:32" x14ac:dyDescent="0.25">
      <c r="A148" s="33" t="s">
        <v>535</v>
      </c>
      <c r="B148" s="33" t="s">
        <v>163</v>
      </c>
      <c r="D148" s="35" t="s">
        <v>422</v>
      </c>
      <c r="E148" s="35"/>
      <c r="F148" s="35" t="s">
        <v>11</v>
      </c>
      <c r="G148" s="35">
        <v>1300</v>
      </c>
      <c r="H148" s="35" t="s">
        <v>59</v>
      </c>
      <c r="I148" s="35" t="s">
        <v>137</v>
      </c>
      <c r="J148" s="35" t="s">
        <v>137</v>
      </c>
      <c r="K148" s="35" t="s">
        <v>48</v>
      </c>
      <c r="L148" s="35" t="s">
        <v>328</v>
      </c>
      <c r="M148" s="35" t="s">
        <v>199</v>
      </c>
      <c r="N148" s="35" t="s">
        <v>19</v>
      </c>
      <c r="O148" s="35" t="s">
        <v>32</v>
      </c>
      <c r="P148" s="35">
        <v>2</v>
      </c>
      <c r="Q148" s="35" t="s">
        <v>32</v>
      </c>
      <c r="R148" s="35"/>
      <c r="S148" s="35" t="s">
        <v>32</v>
      </c>
      <c r="T148" s="33" t="s">
        <v>917</v>
      </c>
      <c r="U148" s="35" t="s">
        <v>14</v>
      </c>
      <c r="V148" s="35">
        <v>9</v>
      </c>
      <c r="W148" s="35">
        <v>11</v>
      </c>
      <c r="X148" s="35">
        <v>34</v>
      </c>
      <c r="Y148" s="33" t="s">
        <v>32</v>
      </c>
      <c r="Z148" s="33" t="s">
        <v>32</v>
      </c>
      <c r="AA148" s="15"/>
      <c r="AB148" s="35" t="s">
        <v>22</v>
      </c>
      <c r="AC148" s="35" t="s">
        <v>61</v>
      </c>
      <c r="AD148" s="35">
        <v>32</v>
      </c>
      <c r="AE148" s="35"/>
      <c r="AF148" s="35"/>
    </row>
    <row r="149" spans="1:32" x14ac:dyDescent="0.25">
      <c r="A149" s="33" t="s">
        <v>536</v>
      </c>
      <c r="B149" s="33" t="s">
        <v>163</v>
      </c>
      <c r="D149" s="35" t="s">
        <v>407</v>
      </c>
      <c r="E149" s="35">
        <v>2020</v>
      </c>
      <c r="F149" s="35" t="s">
        <v>11</v>
      </c>
      <c r="G149" s="35">
        <v>1700</v>
      </c>
      <c r="H149" s="35" t="s">
        <v>136</v>
      </c>
      <c r="I149" s="35" t="s">
        <v>137</v>
      </c>
      <c r="J149" s="35" t="s">
        <v>137</v>
      </c>
      <c r="K149" s="35" t="s">
        <v>432</v>
      </c>
      <c r="L149" s="35" t="s">
        <v>49</v>
      </c>
      <c r="M149" s="35" t="s">
        <v>32</v>
      </c>
      <c r="N149" s="35" t="s">
        <v>32</v>
      </c>
      <c r="O149" s="35" t="s">
        <v>32</v>
      </c>
      <c r="P149" s="35">
        <v>1</v>
      </c>
      <c r="Q149" s="35">
        <v>32</v>
      </c>
      <c r="R149" s="35"/>
      <c r="S149" s="45">
        <v>32</v>
      </c>
      <c r="T149" s="33" t="s">
        <v>919</v>
      </c>
      <c r="U149" s="35" t="s">
        <v>136</v>
      </c>
      <c r="V149" s="35">
        <v>11</v>
      </c>
      <c r="W149" s="35" t="s">
        <v>32</v>
      </c>
      <c r="X149" s="35" t="s">
        <v>32</v>
      </c>
      <c r="Y149" s="33" t="s">
        <v>32</v>
      </c>
      <c r="Z149" s="33" t="s">
        <v>32</v>
      </c>
      <c r="AA149" s="15"/>
      <c r="AB149" s="35" t="s">
        <v>458</v>
      </c>
      <c r="AC149" s="35" t="s">
        <v>61</v>
      </c>
      <c r="AD149" s="35">
        <v>38</v>
      </c>
      <c r="AE149" s="35"/>
      <c r="AF149" s="35"/>
    </row>
    <row r="150" spans="1:32" s="71" customFormat="1" x14ac:dyDescent="0.25">
      <c r="A150" s="71" t="s">
        <v>537</v>
      </c>
      <c r="B150" s="71" t="s">
        <v>163</v>
      </c>
      <c r="D150" s="78" t="s">
        <v>406</v>
      </c>
      <c r="E150" s="78">
        <v>2020</v>
      </c>
      <c r="F150" s="78" t="s">
        <v>11</v>
      </c>
      <c r="G150" s="78">
        <v>2300</v>
      </c>
      <c r="H150" s="78" t="s">
        <v>59</v>
      </c>
      <c r="I150" s="78" t="s">
        <v>137</v>
      </c>
      <c r="J150" s="78" t="s">
        <v>137</v>
      </c>
      <c r="K150" s="78" t="s">
        <v>432</v>
      </c>
      <c r="L150" s="71" t="s">
        <v>510</v>
      </c>
      <c r="M150" s="78" t="s">
        <v>32</v>
      </c>
      <c r="N150" s="78" t="s">
        <v>32</v>
      </c>
      <c r="O150" s="78" t="s">
        <v>429</v>
      </c>
      <c r="P150" s="78">
        <v>2</v>
      </c>
      <c r="Q150" s="78">
        <v>32</v>
      </c>
      <c r="R150" s="78"/>
      <c r="S150" s="77">
        <v>48</v>
      </c>
      <c r="T150" s="71" t="s">
        <v>917</v>
      </c>
      <c r="U150" s="85" t="s">
        <v>510</v>
      </c>
      <c r="V150" s="85">
        <v>11</v>
      </c>
      <c r="W150" s="78" t="s">
        <v>32</v>
      </c>
      <c r="X150" s="78" t="s">
        <v>32</v>
      </c>
      <c r="Y150" s="71" t="s">
        <v>32</v>
      </c>
      <c r="Z150" s="71" t="s">
        <v>32</v>
      </c>
      <c r="AA150" s="74"/>
      <c r="AB150" s="78" t="s">
        <v>141</v>
      </c>
      <c r="AC150" s="78" t="s">
        <v>61</v>
      </c>
      <c r="AD150" s="78">
        <v>30</v>
      </c>
      <c r="AE150" s="78"/>
      <c r="AF150" s="78" t="s">
        <v>430</v>
      </c>
    </row>
    <row r="151" spans="1:32" x14ac:dyDescent="0.25">
      <c r="A151" s="33" t="s">
        <v>304</v>
      </c>
      <c r="B151" s="33" t="s">
        <v>165</v>
      </c>
      <c r="D151" s="33" t="s">
        <v>462</v>
      </c>
      <c r="E151" s="33">
        <v>2021</v>
      </c>
      <c r="F151" s="33" t="s">
        <v>11</v>
      </c>
      <c r="G151" s="33">
        <v>470</v>
      </c>
      <c r="H151" s="33" t="s">
        <v>495</v>
      </c>
      <c r="I151" s="33" t="s">
        <v>26</v>
      </c>
      <c r="J151" s="33" t="s">
        <v>35</v>
      </c>
      <c r="K151" s="33" t="s">
        <v>48</v>
      </c>
      <c r="L151" s="33" t="s">
        <v>496</v>
      </c>
      <c r="M151" s="33" t="s">
        <v>497</v>
      </c>
      <c r="N151" s="33" t="s">
        <v>19</v>
      </c>
      <c r="O151" s="33" t="s">
        <v>32</v>
      </c>
      <c r="P151" s="33">
        <v>3</v>
      </c>
      <c r="Q151" s="33">
        <v>28</v>
      </c>
      <c r="R151" s="33">
        <v>38</v>
      </c>
      <c r="S151" s="33">
        <v>48</v>
      </c>
      <c r="T151" s="33" t="s">
        <v>919</v>
      </c>
      <c r="U151" s="35" t="s">
        <v>454</v>
      </c>
      <c r="V151" s="33">
        <v>7</v>
      </c>
      <c r="W151" s="33">
        <v>14</v>
      </c>
      <c r="X151" s="33">
        <v>34</v>
      </c>
      <c r="Y151" s="33">
        <f t="shared" ref="Y151:Y158" si="18">Q151/X151</f>
        <v>0.82352941176470584</v>
      </c>
      <c r="Z151" s="33">
        <f t="shared" ref="Z151:Z158" si="19">S151/W151</f>
        <v>3.4285714285714284</v>
      </c>
      <c r="AA151" s="15">
        <f t="shared" ref="AA151:AA158" si="20">Z151-Y151</f>
        <v>2.6050420168067223</v>
      </c>
      <c r="AB151" s="33" t="s">
        <v>864</v>
      </c>
      <c r="AC151" s="33" t="s">
        <v>52</v>
      </c>
      <c r="AD151" s="33">
        <v>35</v>
      </c>
    </row>
    <row r="152" spans="1:32" x14ac:dyDescent="0.25">
      <c r="A152" s="33" t="s">
        <v>305</v>
      </c>
      <c r="B152" s="33" t="s">
        <v>165</v>
      </c>
      <c r="D152" s="33" t="s">
        <v>463</v>
      </c>
      <c r="E152" s="33">
        <v>2021</v>
      </c>
      <c r="F152" s="33" t="s">
        <v>11</v>
      </c>
      <c r="G152" s="33">
        <v>470</v>
      </c>
      <c r="H152" s="33" t="s">
        <v>495</v>
      </c>
      <c r="I152" s="33" t="s">
        <v>26</v>
      </c>
      <c r="J152" s="33" t="s">
        <v>35</v>
      </c>
      <c r="K152" s="33" t="s">
        <v>48</v>
      </c>
      <c r="L152" s="33" t="s">
        <v>496</v>
      </c>
      <c r="M152" s="33" t="s">
        <v>497</v>
      </c>
      <c r="N152" s="33" t="s">
        <v>19</v>
      </c>
      <c r="O152" s="33" t="s">
        <v>32</v>
      </c>
      <c r="P152" s="33">
        <v>3</v>
      </c>
      <c r="Q152" s="33">
        <v>28</v>
      </c>
      <c r="R152" s="33">
        <v>38</v>
      </c>
      <c r="S152" s="33">
        <v>48</v>
      </c>
      <c r="T152" s="33" t="s">
        <v>919</v>
      </c>
      <c r="U152" s="35" t="s">
        <v>454</v>
      </c>
      <c r="V152" s="33">
        <v>7</v>
      </c>
      <c r="W152" s="33">
        <v>14</v>
      </c>
      <c r="X152" s="33">
        <v>34</v>
      </c>
      <c r="Y152" s="33">
        <f t="shared" si="18"/>
        <v>0.82352941176470584</v>
      </c>
      <c r="Z152" s="33">
        <f t="shared" si="19"/>
        <v>3.4285714285714284</v>
      </c>
      <c r="AA152" s="15">
        <f t="shared" si="20"/>
        <v>2.6050420168067223</v>
      </c>
      <c r="AB152" s="33" t="s">
        <v>864</v>
      </c>
      <c r="AC152" s="33" t="s">
        <v>52</v>
      </c>
      <c r="AD152" s="33">
        <v>35</v>
      </c>
    </row>
    <row r="153" spans="1:32" x14ac:dyDescent="0.25">
      <c r="A153" s="33" t="s">
        <v>306</v>
      </c>
      <c r="B153" s="33" t="s">
        <v>165</v>
      </c>
      <c r="D153" s="33" t="s">
        <v>464</v>
      </c>
      <c r="E153" s="33">
        <v>2021</v>
      </c>
      <c r="F153" s="33" t="s">
        <v>498</v>
      </c>
      <c r="G153" s="33">
        <v>530</v>
      </c>
      <c r="H153" s="33" t="s">
        <v>882</v>
      </c>
      <c r="I153" s="33" t="s">
        <v>26</v>
      </c>
      <c r="J153" s="33" t="s">
        <v>35</v>
      </c>
      <c r="K153" s="33" t="s">
        <v>48</v>
      </c>
      <c r="L153" s="33" t="s">
        <v>49</v>
      </c>
      <c r="M153" s="33" t="s">
        <v>32</v>
      </c>
      <c r="N153" s="33" t="s">
        <v>50</v>
      </c>
      <c r="O153" s="33" t="s">
        <v>32</v>
      </c>
      <c r="P153" s="33">
        <v>1</v>
      </c>
      <c r="Q153" s="33">
        <v>44</v>
      </c>
      <c r="S153" s="36">
        <v>44</v>
      </c>
      <c r="T153" s="33" t="s">
        <v>917</v>
      </c>
      <c r="U153" s="33" t="s">
        <v>161</v>
      </c>
      <c r="V153" s="33">
        <v>7</v>
      </c>
      <c r="W153" s="33">
        <v>14</v>
      </c>
      <c r="X153" s="33">
        <v>34</v>
      </c>
      <c r="Y153" s="33">
        <f t="shared" si="18"/>
        <v>1.2941176470588236</v>
      </c>
      <c r="Z153" s="33">
        <f t="shared" si="19"/>
        <v>3.1428571428571428</v>
      </c>
      <c r="AA153" s="15">
        <f t="shared" si="20"/>
        <v>1.8487394957983192</v>
      </c>
      <c r="AB153" s="33" t="s">
        <v>499</v>
      </c>
      <c r="AC153" s="33" t="s">
        <v>60</v>
      </c>
      <c r="AD153" s="33">
        <v>35</v>
      </c>
    </row>
    <row r="154" spans="1:32" x14ac:dyDescent="0.25">
      <c r="A154" s="33" t="s">
        <v>542</v>
      </c>
      <c r="B154" s="33" t="s">
        <v>165</v>
      </c>
      <c r="D154" s="33" t="s">
        <v>465</v>
      </c>
      <c r="E154" s="33">
        <v>2021</v>
      </c>
      <c r="F154" s="33" t="s">
        <v>498</v>
      </c>
      <c r="G154" s="33">
        <v>530</v>
      </c>
      <c r="H154" s="33" t="s">
        <v>495</v>
      </c>
      <c r="I154" s="33" t="s">
        <v>26</v>
      </c>
      <c r="J154" s="33" t="s">
        <v>35</v>
      </c>
      <c r="K154" s="33" t="s">
        <v>48</v>
      </c>
      <c r="L154" s="33" t="s">
        <v>496</v>
      </c>
      <c r="M154" s="33" t="s">
        <v>32</v>
      </c>
      <c r="N154" s="33" t="s">
        <v>19</v>
      </c>
      <c r="O154" s="33" t="s">
        <v>32</v>
      </c>
      <c r="P154" s="33">
        <v>3</v>
      </c>
      <c r="Q154" s="33">
        <v>28</v>
      </c>
      <c r="R154" s="33">
        <v>38</v>
      </c>
      <c r="S154" s="33">
        <v>48</v>
      </c>
      <c r="T154" s="33" t="s">
        <v>919</v>
      </c>
      <c r="U154" s="35" t="s">
        <v>454</v>
      </c>
      <c r="V154" s="33">
        <v>7</v>
      </c>
      <c r="W154" s="33">
        <v>14</v>
      </c>
      <c r="X154" s="33">
        <v>34</v>
      </c>
      <c r="Y154" s="33">
        <f t="shared" si="18"/>
        <v>0.82352941176470584</v>
      </c>
      <c r="Z154" s="33">
        <f t="shared" si="19"/>
        <v>3.4285714285714284</v>
      </c>
      <c r="AA154" s="15">
        <f t="shared" si="20"/>
        <v>2.6050420168067223</v>
      </c>
      <c r="AB154" s="33" t="s">
        <v>499</v>
      </c>
      <c r="AC154" s="33" t="s">
        <v>60</v>
      </c>
      <c r="AD154" s="33">
        <v>45</v>
      </c>
    </row>
    <row r="155" spans="1:32" x14ac:dyDescent="0.25">
      <c r="A155" s="33" t="s">
        <v>543</v>
      </c>
      <c r="B155" s="33" t="s">
        <v>165</v>
      </c>
      <c r="D155" s="33" t="s">
        <v>466</v>
      </c>
      <c r="E155" s="33">
        <v>2021</v>
      </c>
      <c r="F155" s="33" t="s">
        <v>342</v>
      </c>
      <c r="G155" s="33">
        <v>540</v>
      </c>
      <c r="H155" s="33" t="s">
        <v>495</v>
      </c>
      <c r="I155" s="33" t="s">
        <v>26</v>
      </c>
      <c r="J155" s="33" t="s">
        <v>35</v>
      </c>
      <c r="K155" s="33" t="s">
        <v>48</v>
      </c>
      <c r="L155" s="33" t="s">
        <v>496</v>
      </c>
      <c r="M155" s="33" t="s">
        <v>32</v>
      </c>
      <c r="N155" s="33" t="s">
        <v>19</v>
      </c>
      <c r="O155" s="33" t="s">
        <v>32</v>
      </c>
      <c r="P155" s="33">
        <v>3</v>
      </c>
      <c r="Q155" s="33">
        <v>28</v>
      </c>
      <c r="R155" s="33">
        <v>38</v>
      </c>
      <c r="S155" s="33">
        <v>48</v>
      </c>
      <c r="T155" s="33" t="s">
        <v>919</v>
      </c>
      <c r="U155" s="35" t="s">
        <v>454</v>
      </c>
      <c r="V155" s="33">
        <v>7</v>
      </c>
      <c r="W155" s="33">
        <v>14</v>
      </c>
      <c r="X155" s="33">
        <v>34</v>
      </c>
      <c r="Y155" s="33">
        <f t="shared" si="18"/>
        <v>0.82352941176470584</v>
      </c>
      <c r="Z155" s="33">
        <f t="shared" si="19"/>
        <v>3.4285714285714284</v>
      </c>
      <c r="AA155" s="15">
        <f t="shared" si="20"/>
        <v>2.6050420168067223</v>
      </c>
      <c r="AB155" s="33" t="s">
        <v>499</v>
      </c>
      <c r="AC155" s="33" t="s">
        <v>60</v>
      </c>
      <c r="AD155" s="33">
        <v>45</v>
      </c>
    </row>
    <row r="156" spans="1:32" x14ac:dyDescent="0.25">
      <c r="A156" s="33" t="s">
        <v>544</v>
      </c>
      <c r="B156" s="33" t="s">
        <v>165</v>
      </c>
      <c r="D156" s="33" t="s">
        <v>467</v>
      </c>
      <c r="E156" s="33">
        <v>2021</v>
      </c>
      <c r="F156" s="33" t="s">
        <v>342</v>
      </c>
      <c r="G156" s="33">
        <v>540</v>
      </c>
      <c r="H156" s="33" t="s">
        <v>882</v>
      </c>
      <c r="I156" s="33" t="s">
        <v>26</v>
      </c>
      <c r="J156" s="33" t="s">
        <v>35</v>
      </c>
      <c r="K156" s="33" t="s">
        <v>48</v>
      </c>
      <c r="L156" s="33" t="s">
        <v>49</v>
      </c>
      <c r="M156" s="33" t="s">
        <v>32</v>
      </c>
      <c r="N156" s="33" t="s">
        <v>50</v>
      </c>
      <c r="O156" s="33" t="s">
        <v>32</v>
      </c>
      <c r="P156" s="33">
        <v>1</v>
      </c>
      <c r="Q156" s="33">
        <v>44</v>
      </c>
      <c r="S156" s="36">
        <v>44</v>
      </c>
      <c r="T156" s="33" t="s">
        <v>917</v>
      </c>
      <c r="U156" s="33" t="s">
        <v>161</v>
      </c>
      <c r="V156" s="33">
        <v>7</v>
      </c>
      <c r="W156" s="33">
        <v>14</v>
      </c>
      <c r="X156" s="33">
        <v>34</v>
      </c>
      <c r="Y156" s="33">
        <f t="shared" si="18"/>
        <v>1.2941176470588236</v>
      </c>
      <c r="Z156" s="33">
        <f t="shared" si="19"/>
        <v>3.1428571428571428</v>
      </c>
      <c r="AA156" s="15">
        <f t="shared" si="20"/>
        <v>1.8487394957983192</v>
      </c>
      <c r="AB156" s="33" t="s">
        <v>32</v>
      </c>
      <c r="AC156" s="33" t="s">
        <v>679</v>
      </c>
      <c r="AD156" s="33">
        <v>35</v>
      </c>
    </row>
    <row r="157" spans="1:32" x14ac:dyDescent="0.25">
      <c r="A157" s="33" t="s">
        <v>545</v>
      </c>
      <c r="B157" s="33" t="s">
        <v>165</v>
      </c>
      <c r="D157" s="33" t="s">
        <v>468</v>
      </c>
      <c r="E157" s="33">
        <v>2021</v>
      </c>
      <c r="F157" s="33" t="s">
        <v>342</v>
      </c>
      <c r="G157" s="33">
        <v>570</v>
      </c>
      <c r="H157" s="33" t="s">
        <v>495</v>
      </c>
      <c r="I157" s="33" t="s">
        <v>26</v>
      </c>
      <c r="J157" s="33" t="s">
        <v>32</v>
      </c>
      <c r="K157" s="33" t="s">
        <v>45</v>
      </c>
      <c r="L157" s="33" t="s">
        <v>496</v>
      </c>
      <c r="M157" s="33" t="s">
        <v>497</v>
      </c>
      <c r="N157" s="33" t="s">
        <v>19</v>
      </c>
      <c r="O157" s="33" t="s">
        <v>32</v>
      </c>
      <c r="P157" s="33">
        <v>3</v>
      </c>
      <c r="Q157" s="33">
        <v>28</v>
      </c>
      <c r="R157" s="33">
        <v>38</v>
      </c>
      <c r="S157" s="38">
        <v>48</v>
      </c>
      <c r="T157" s="33" t="s">
        <v>919</v>
      </c>
      <c r="U157" s="35" t="s">
        <v>454</v>
      </c>
      <c r="V157" s="33">
        <v>7</v>
      </c>
      <c r="W157" s="33">
        <v>14</v>
      </c>
      <c r="X157" s="33">
        <v>34</v>
      </c>
      <c r="Y157" s="33">
        <f t="shared" si="18"/>
        <v>0.82352941176470584</v>
      </c>
      <c r="Z157" s="33">
        <f t="shared" si="19"/>
        <v>3.4285714285714284</v>
      </c>
      <c r="AA157" s="15">
        <f t="shared" si="20"/>
        <v>2.6050420168067223</v>
      </c>
      <c r="AB157" s="33" t="s">
        <v>499</v>
      </c>
      <c r="AC157" s="33" t="s">
        <v>60</v>
      </c>
      <c r="AD157" s="33">
        <v>40</v>
      </c>
    </row>
    <row r="158" spans="1:32" x14ac:dyDescent="0.25">
      <c r="A158" s="33" t="s">
        <v>546</v>
      </c>
      <c r="B158" s="33" t="s">
        <v>165</v>
      </c>
      <c r="C158" s="33" t="s">
        <v>118</v>
      </c>
      <c r="D158" s="33" t="s">
        <v>469</v>
      </c>
      <c r="E158" s="33">
        <v>2021</v>
      </c>
      <c r="F158" s="33" t="s">
        <v>342</v>
      </c>
      <c r="G158" s="33">
        <v>570</v>
      </c>
      <c r="H158" s="33" t="s">
        <v>495</v>
      </c>
      <c r="I158" s="33" t="s">
        <v>26</v>
      </c>
      <c r="J158" s="33" t="s">
        <v>32</v>
      </c>
      <c r="K158" s="33" t="s">
        <v>45</v>
      </c>
      <c r="L158" s="33" t="s">
        <v>496</v>
      </c>
      <c r="M158" s="33" t="s">
        <v>497</v>
      </c>
      <c r="N158" s="33" t="s">
        <v>19</v>
      </c>
      <c r="O158" s="33" t="s">
        <v>32</v>
      </c>
      <c r="P158" s="33">
        <v>3</v>
      </c>
      <c r="Q158" s="33">
        <v>28</v>
      </c>
      <c r="R158" s="33">
        <v>38</v>
      </c>
      <c r="S158" s="38">
        <v>48</v>
      </c>
      <c r="T158" s="33" t="s">
        <v>919</v>
      </c>
      <c r="U158" s="35" t="s">
        <v>454</v>
      </c>
      <c r="V158" s="33">
        <v>7</v>
      </c>
      <c r="W158" s="33">
        <v>14</v>
      </c>
      <c r="X158" s="33">
        <v>34</v>
      </c>
      <c r="Y158" s="33">
        <f t="shared" si="18"/>
        <v>0.82352941176470584</v>
      </c>
      <c r="Z158" s="33">
        <f t="shared" si="19"/>
        <v>3.4285714285714284</v>
      </c>
      <c r="AA158" s="15">
        <f t="shared" si="20"/>
        <v>2.6050420168067223</v>
      </c>
      <c r="AB158" s="33" t="s">
        <v>499</v>
      </c>
      <c r="AC158" s="33" t="s">
        <v>60</v>
      </c>
      <c r="AD158" s="33">
        <v>40</v>
      </c>
    </row>
    <row r="159" spans="1:32" x14ac:dyDescent="0.25">
      <c r="A159" s="33" t="s">
        <v>547</v>
      </c>
      <c r="B159" s="33" t="s">
        <v>165</v>
      </c>
      <c r="D159" s="33" t="s">
        <v>470</v>
      </c>
      <c r="E159" s="33">
        <v>2021</v>
      </c>
      <c r="F159" s="33" t="s">
        <v>11</v>
      </c>
      <c r="G159" s="33">
        <v>570</v>
      </c>
      <c r="H159" s="33" t="s">
        <v>882</v>
      </c>
      <c r="I159" s="33" t="s">
        <v>26</v>
      </c>
      <c r="J159" s="33" t="s">
        <v>35</v>
      </c>
      <c r="K159" s="33" t="s">
        <v>48</v>
      </c>
      <c r="L159" s="33" t="s">
        <v>49</v>
      </c>
      <c r="M159" s="33" t="s">
        <v>32</v>
      </c>
      <c r="N159" s="33" t="s">
        <v>50</v>
      </c>
      <c r="O159" s="33" t="s">
        <v>32</v>
      </c>
      <c r="P159" s="33">
        <v>1</v>
      </c>
      <c r="Q159" s="33">
        <v>44</v>
      </c>
      <c r="S159" s="36">
        <v>44</v>
      </c>
      <c r="T159" s="36"/>
      <c r="U159" s="33" t="s">
        <v>32</v>
      </c>
      <c r="V159" s="33">
        <v>7</v>
      </c>
      <c r="W159" s="33" t="s">
        <v>32</v>
      </c>
      <c r="X159" s="33" t="s">
        <v>32</v>
      </c>
      <c r="Y159" s="33" t="s">
        <v>32</v>
      </c>
      <c r="Z159" s="33" t="s">
        <v>32</v>
      </c>
      <c r="AA159" s="15"/>
      <c r="AB159" s="33" t="s">
        <v>53</v>
      </c>
      <c r="AC159" s="33" t="s">
        <v>60</v>
      </c>
      <c r="AD159" s="33">
        <v>35</v>
      </c>
      <c r="AF159" s="42"/>
    </row>
    <row r="160" spans="1:32" x14ac:dyDescent="0.25">
      <c r="A160" s="33" t="s">
        <v>548</v>
      </c>
      <c r="B160" s="33" t="s">
        <v>165</v>
      </c>
      <c r="D160" s="33" t="s">
        <v>471</v>
      </c>
      <c r="E160" s="33">
        <v>2021</v>
      </c>
      <c r="F160" s="33" t="s">
        <v>11</v>
      </c>
      <c r="G160" s="33">
        <v>570</v>
      </c>
      <c r="H160" s="33" t="s">
        <v>495</v>
      </c>
      <c r="I160" s="33" t="s">
        <v>26</v>
      </c>
      <c r="J160" s="33" t="s">
        <v>35</v>
      </c>
      <c r="K160" s="33" t="s">
        <v>48</v>
      </c>
      <c r="L160" s="33" t="s">
        <v>32</v>
      </c>
      <c r="M160" s="33" t="s">
        <v>32</v>
      </c>
      <c r="N160" s="33" t="s">
        <v>32</v>
      </c>
      <c r="O160" s="33" t="s">
        <v>32</v>
      </c>
      <c r="P160" s="33">
        <v>3</v>
      </c>
      <c r="Q160" s="33">
        <v>28</v>
      </c>
      <c r="R160" s="33">
        <v>38</v>
      </c>
      <c r="S160" s="38">
        <v>48</v>
      </c>
      <c r="T160" s="33" t="s">
        <v>919</v>
      </c>
      <c r="U160" s="35" t="s">
        <v>454</v>
      </c>
      <c r="V160" s="33">
        <v>7</v>
      </c>
      <c r="W160" s="33">
        <v>14</v>
      </c>
      <c r="X160" s="33">
        <v>34</v>
      </c>
      <c r="Y160" s="33">
        <f>Q160/X160</f>
        <v>0.82352941176470584</v>
      </c>
      <c r="Z160" s="33">
        <f>S160/W160</f>
        <v>3.4285714285714284</v>
      </c>
      <c r="AA160" s="15">
        <f>Z160-Y160</f>
        <v>2.6050420168067223</v>
      </c>
      <c r="AB160" s="33" t="s">
        <v>53</v>
      </c>
      <c r="AC160" s="33" t="s">
        <v>60</v>
      </c>
      <c r="AD160" s="33">
        <v>35</v>
      </c>
    </row>
    <row r="161" spans="1:32" x14ac:dyDescent="0.25">
      <c r="A161" s="33" t="s">
        <v>549</v>
      </c>
      <c r="B161" s="33" t="s">
        <v>165</v>
      </c>
      <c r="D161" s="33" t="s">
        <v>472</v>
      </c>
      <c r="E161" s="33">
        <v>2020</v>
      </c>
      <c r="F161" s="33" t="s">
        <v>342</v>
      </c>
      <c r="G161" s="33">
        <v>650</v>
      </c>
      <c r="H161" s="33" t="s">
        <v>495</v>
      </c>
      <c r="I161" s="33" t="s">
        <v>26</v>
      </c>
      <c r="J161" s="33" t="s">
        <v>35</v>
      </c>
      <c r="K161" s="33" t="s">
        <v>48</v>
      </c>
      <c r="L161" s="33" t="s">
        <v>32</v>
      </c>
      <c r="M161" s="33" t="s">
        <v>32</v>
      </c>
      <c r="N161" s="33" t="s">
        <v>32</v>
      </c>
      <c r="O161" s="33" t="s">
        <v>32</v>
      </c>
      <c r="P161" s="33">
        <v>3</v>
      </c>
      <c r="Q161" s="33">
        <v>28</v>
      </c>
      <c r="R161" s="33">
        <v>38</v>
      </c>
      <c r="S161" s="38">
        <v>48</v>
      </c>
      <c r="T161" s="33" t="s">
        <v>919</v>
      </c>
      <c r="U161" s="35" t="s">
        <v>454</v>
      </c>
      <c r="V161" s="33">
        <v>7</v>
      </c>
      <c r="W161" s="33">
        <v>14</v>
      </c>
      <c r="X161" s="33">
        <v>34</v>
      </c>
      <c r="Y161" s="33">
        <f>Q161/X161</f>
        <v>0.82352941176470584</v>
      </c>
      <c r="Z161" s="33">
        <f>S161/W161</f>
        <v>3.4285714285714284</v>
      </c>
      <c r="AA161" s="15">
        <f>Z161-Y161</f>
        <v>2.6050420168067223</v>
      </c>
      <c r="AB161" s="33" t="s">
        <v>53</v>
      </c>
      <c r="AC161" s="33" t="s">
        <v>60</v>
      </c>
      <c r="AD161" s="42">
        <v>35</v>
      </c>
      <c r="AE161" s="42"/>
      <c r="AF161" s="42"/>
    </row>
    <row r="162" spans="1:32" x14ac:dyDescent="0.25">
      <c r="A162" s="33" t="s">
        <v>550</v>
      </c>
      <c r="B162" s="33" t="s">
        <v>165</v>
      </c>
      <c r="D162" s="33" t="s">
        <v>908</v>
      </c>
      <c r="E162" s="33">
        <v>2021</v>
      </c>
      <c r="F162" s="33" t="s">
        <v>342</v>
      </c>
      <c r="G162" s="33">
        <v>650</v>
      </c>
      <c r="H162" s="33" t="s">
        <v>882</v>
      </c>
      <c r="I162" s="33" t="s">
        <v>26</v>
      </c>
      <c r="J162" s="33" t="s">
        <v>35</v>
      </c>
      <c r="K162" s="33" t="s">
        <v>48</v>
      </c>
      <c r="L162" s="33" t="s">
        <v>49</v>
      </c>
      <c r="M162" s="33" t="s">
        <v>32</v>
      </c>
      <c r="N162" s="33" t="s">
        <v>50</v>
      </c>
      <c r="O162" s="33" t="s">
        <v>32</v>
      </c>
      <c r="P162" s="33">
        <v>1</v>
      </c>
      <c r="Q162" s="33">
        <v>44</v>
      </c>
      <c r="S162" s="36">
        <v>44</v>
      </c>
      <c r="T162" s="36"/>
      <c r="U162" s="33" t="s">
        <v>32</v>
      </c>
      <c r="V162" s="33">
        <v>7</v>
      </c>
      <c r="W162" s="33" t="s">
        <v>32</v>
      </c>
      <c r="X162" s="33" t="s">
        <v>32</v>
      </c>
      <c r="Y162" s="33" t="s">
        <v>32</v>
      </c>
      <c r="Z162" s="33" t="s">
        <v>32</v>
      </c>
      <c r="AA162" s="15"/>
      <c r="AB162" s="33" t="s">
        <v>32</v>
      </c>
      <c r="AC162" s="33" t="s">
        <v>679</v>
      </c>
      <c r="AD162" s="42">
        <v>35</v>
      </c>
      <c r="AE162" s="42"/>
      <c r="AF162" s="42"/>
    </row>
    <row r="163" spans="1:32" x14ac:dyDescent="0.25">
      <c r="A163" s="33" t="s">
        <v>551</v>
      </c>
      <c r="B163" s="33" t="s">
        <v>165</v>
      </c>
      <c r="D163" s="33" t="s">
        <v>473</v>
      </c>
      <c r="E163" s="33">
        <v>2021</v>
      </c>
      <c r="F163" s="33" t="s">
        <v>11</v>
      </c>
      <c r="G163" s="33">
        <v>650</v>
      </c>
      <c r="H163" s="33" t="s">
        <v>500</v>
      </c>
      <c r="I163" s="33" t="s">
        <v>26</v>
      </c>
      <c r="J163" s="33" t="s">
        <v>32</v>
      </c>
      <c r="K163" s="33" t="s">
        <v>48</v>
      </c>
      <c r="L163" s="35" t="s">
        <v>453</v>
      </c>
      <c r="M163" s="33" t="s">
        <v>32</v>
      </c>
      <c r="N163" s="33" t="s">
        <v>32</v>
      </c>
      <c r="O163" s="33" t="s">
        <v>32</v>
      </c>
      <c r="P163" s="33">
        <v>3</v>
      </c>
      <c r="Q163" s="33">
        <v>28</v>
      </c>
      <c r="R163" s="33">
        <v>38</v>
      </c>
      <c r="S163" s="38">
        <v>48</v>
      </c>
      <c r="T163" s="33" t="s">
        <v>919</v>
      </c>
      <c r="U163" s="33" t="s">
        <v>501</v>
      </c>
      <c r="V163" s="33">
        <v>8</v>
      </c>
      <c r="W163" s="33">
        <v>11</v>
      </c>
      <c r="X163" s="33">
        <v>32</v>
      </c>
      <c r="Y163" s="33">
        <f t="shared" ref="Y163:Y181" si="21">Q163/X163</f>
        <v>0.875</v>
      </c>
      <c r="Z163" s="33">
        <f t="shared" ref="Z163:Z181" si="22">S163/W163</f>
        <v>4.3636363636363633</v>
      </c>
      <c r="AA163" s="15">
        <f t="shared" ref="AA163:AA181" si="23">Z163-Y163</f>
        <v>3.4886363636363633</v>
      </c>
      <c r="AB163" s="33" t="s">
        <v>22</v>
      </c>
      <c r="AC163" s="33" t="s">
        <v>61</v>
      </c>
      <c r="AD163" s="33">
        <v>35</v>
      </c>
    </row>
    <row r="164" spans="1:32" x14ac:dyDescent="0.25">
      <c r="A164" s="33" t="s">
        <v>552</v>
      </c>
      <c r="B164" s="33" t="s">
        <v>165</v>
      </c>
      <c r="C164" s="33" t="s">
        <v>118</v>
      </c>
      <c r="D164" s="33" t="s">
        <v>474</v>
      </c>
      <c r="E164" s="33">
        <v>2021</v>
      </c>
      <c r="F164" s="33" t="s">
        <v>11</v>
      </c>
      <c r="G164" s="33">
        <v>650</v>
      </c>
      <c r="H164" s="33" t="s">
        <v>500</v>
      </c>
      <c r="I164" s="33" t="s">
        <v>26</v>
      </c>
      <c r="J164" s="33" t="s">
        <v>32</v>
      </c>
      <c r="K164" s="33" t="s">
        <v>48</v>
      </c>
      <c r="L164" s="35" t="s">
        <v>453</v>
      </c>
      <c r="M164" s="33" t="s">
        <v>32</v>
      </c>
      <c r="N164" s="33" t="s">
        <v>32</v>
      </c>
      <c r="O164" s="33" t="s">
        <v>32</v>
      </c>
      <c r="P164" s="33">
        <v>3</v>
      </c>
      <c r="Q164" s="33">
        <v>28</v>
      </c>
      <c r="R164" s="33">
        <v>38</v>
      </c>
      <c r="S164" s="38">
        <v>48</v>
      </c>
      <c r="T164" s="33" t="s">
        <v>919</v>
      </c>
      <c r="U164" s="33" t="s">
        <v>501</v>
      </c>
      <c r="V164" s="33">
        <v>8</v>
      </c>
      <c r="W164" s="33">
        <v>11</v>
      </c>
      <c r="X164" s="33">
        <v>32</v>
      </c>
      <c r="Y164" s="33">
        <f t="shared" si="21"/>
        <v>0.875</v>
      </c>
      <c r="Z164" s="33">
        <f t="shared" si="22"/>
        <v>4.3636363636363633</v>
      </c>
      <c r="AA164" s="15">
        <f t="shared" si="23"/>
        <v>3.4886363636363633</v>
      </c>
      <c r="AB164" s="33" t="s">
        <v>22</v>
      </c>
      <c r="AC164" s="33" t="s">
        <v>61</v>
      </c>
      <c r="AD164" s="33">
        <v>35</v>
      </c>
    </row>
    <row r="165" spans="1:32" x14ac:dyDescent="0.25">
      <c r="A165" s="33" t="s">
        <v>553</v>
      </c>
      <c r="B165" s="33" t="s">
        <v>165</v>
      </c>
      <c r="C165" s="33" t="s">
        <v>118</v>
      </c>
      <c r="D165" s="33" t="s">
        <v>475</v>
      </c>
      <c r="E165" s="33">
        <v>2021</v>
      </c>
      <c r="F165" s="33" t="s">
        <v>11</v>
      </c>
      <c r="G165" s="33">
        <v>650</v>
      </c>
      <c r="H165" s="33" t="s">
        <v>500</v>
      </c>
      <c r="I165" s="33" t="s">
        <v>26</v>
      </c>
      <c r="J165" s="33" t="s">
        <v>32</v>
      </c>
      <c r="K165" s="33" t="s">
        <v>48</v>
      </c>
      <c r="L165" s="35" t="s">
        <v>453</v>
      </c>
      <c r="M165" s="33" t="s">
        <v>32</v>
      </c>
      <c r="N165" s="33" t="s">
        <v>32</v>
      </c>
      <c r="O165" s="33" t="s">
        <v>32</v>
      </c>
      <c r="P165" s="33">
        <v>3</v>
      </c>
      <c r="Q165" s="33">
        <v>28</v>
      </c>
      <c r="R165" s="33">
        <v>38</v>
      </c>
      <c r="S165" s="38">
        <v>48</v>
      </c>
      <c r="T165" s="33" t="s">
        <v>919</v>
      </c>
      <c r="U165" s="33" t="s">
        <v>501</v>
      </c>
      <c r="V165" s="33">
        <v>8</v>
      </c>
      <c r="W165" s="33">
        <v>11</v>
      </c>
      <c r="X165" s="33">
        <v>32</v>
      </c>
      <c r="Y165" s="33">
        <f t="shared" si="21"/>
        <v>0.875</v>
      </c>
      <c r="Z165" s="33">
        <f t="shared" si="22"/>
        <v>4.3636363636363633</v>
      </c>
      <c r="AA165" s="15">
        <f t="shared" si="23"/>
        <v>3.4886363636363633</v>
      </c>
      <c r="AB165" s="33" t="s">
        <v>22</v>
      </c>
      <c r="AC165" s="33" t="s">
        <v>61</v>
      </c>
      <c r="AD165" s="33">
        <v>35</v>
      </c>
    </row>
    <row r="166" spans="1:32" x14ac:dyDescent="0.25">
      <c r="A166" s="33" t="s">
        <v>554</v>
      </c>
      <c r="B166" s="33" t="s">
        <v>165</v>
      </c>
      <c r="D166" s="33" t="s">
        <v>476</v>
      </c>
      <c r="E166" s="33">
        <v>2021</v>
      </c>
      <c r="F166" s="33" t="s">
        <v>498</v>
      </c>
      <c r="G166" s="33">
        <v>670</v>
      </c>
      <c r="H166" s="33" t="s">
        <v>502</v>
      </c>
      <c r="I166" s="33" t="s">
        <v>26</v>
      </c>
      <c r="J166" s="33" t="s">
        <v>43</v>
      </c>
      <c r="K166" s="33" t="s">
        <v>48</v>
      </c>
      <c r="L166" s="35" t="s">
        <v>453</v>
      </c>
      <c r="M166" s="33" t="s">
        <v>32</v>
      </c>
      <c r="N166" s="33" t="s">
        <v>19</v>
      </c>
      <c r="O166" s="33" t="s">
        <v>32</v>
      </c>
      <c r="P166" s="33">
        <v>3</v>
      </c>
      <c r="Q166" s="33">
        <v>28</v>
      </c>
      <c r="R166" s="33">
        <v>38</v>
      </c>
      <c r="S166" s="38">
        <v>48</v>
      </c>
      <c r="T166" s="33" t="s">
        <v>919</v>
      </c>
      <c r="U166" s="35" t="s">
        <v>454</v>
      </c>
      <c r="V166" s="33">
        <v>8</v>
      </c>
      <c r="W166" s="33">
        <v>11</v>
      </c>
      <c r="X166" s="33">
        <v>32</v>
      </c>
      <c r="Y166" s="33">
        <f t="shared" si="21"/>
        <v>0.875</v>
      </c>
      <c r="Z166" s="33">
        <f t="shared" si="22"/>
        <v>4.3636363636363633</v>
      </c>
      <c r="AA166" s="15">
        <f t="shared" si="23"/>
        <v>3.4886363636363633</v>
      </c>
      <c r="AB166" s="33" t="s">
        <v>206</v>
      </c>
      <c r="AC166" s="33" t="s">
        <v>61</v>
      </c>
      <c r="AD166" s="33">
        <v>45</v>
      </c>
    </row>
    <row r="167" spans="1:32" x14ac:dyDescent="0.25">
      <c r="A167" s="33" t="s">
        <v>555</v>
      </c>
      <c r="B167" s="33" t="s">
        <v>165</v>
      </c>
      <c r="D167" s="33" t="s">
        <v>477</v>
      </c>
      <c r="E167" s="33">
        <v>2021</v>
      </c>
      <c r="F167" s="33" t="s">
        <v>498</v>
      </c>
      <c r="G167" s="33">
        <v>670</v>
      </c>
      <c r="H167" s="33" t="s">
        <v>502</v>
      </c>
      <c r="I167" s="33" t="s">
        <v>26</v>
      </c>
      <c r="J167" s="33" t="s">
        <v>43</v>
      </c>
      <c r="K167" s="33" t="s">
        <v>48</v>
      </c>
      <c r="L167" s="35" t="s">
        <v>453</v>
      </c>
      <c r="M167" s="33" t="s">
        <v>32</v>
      </c>
      <c r="N167" s="33" t="s">
        <v>19</v>
      </c>
      <c r="O167" s="33" t="s">
        <v>32</v>
      </c>
      <c r="P167" s="33">
        <v>3</v>
      </c>
      <c r="Q167" s="33">
        <v>28</v>
      </c>
      <c r="R167" s="33">
        <v>38</v>
      </c>
      <c r="S167" s="38">
        <v>48</v>
      </c>
      <c r="T167" s="33" t="s">
        <v>919</v>
      </c>
      <c r="U167" s="35" t="s">
        <v>454</v>
      </c>
      <c r="V167" s="33">
        <v>8</v>
      </c>
      <c r="W167" s="33">
        <v>11</v>
      </c>
      <c r="X167" s="33">
        <v>32</v>
      </c>
      <c r="Y167" s="33">
        <f t="shared" si="21"/>
        <v>0.875</v>
      </c>
      <c r="Z167" s="33">
        <f t="shared" si="22"/>
        <v>4.3636363636363633</v>
      </c>
      <c r="AA167" s="15">
        <f t="shared" si="23"/>
        <v>3.4886363636363633</v>
      </c>
      <c r="AB167" s="33" t="s">
        <v>206</v>
      </c>
      <c r="AC167" s="33" t="s">
        <v>61</v>
      </c>
      <c r="AD167" s="33">
        <v>45</v>
      </c>
    </row>
    <row r="168" spans="1:32" x14ac:dyDescent="0.25">
      <c r="A168" s="33" t="s">
        <v>556</v>
      </c>
      <c r="B168" s="33" t="s">
        <v>165</v>
      </c>
      <c r="D168" s="33" t="s">
        <v>478</v>
      </c>
      <c r="E168" s="33">
        <v>2021</v>
      </c>
      <c r="F168" s="33" t="s">
        <v>342</v>
      </c>
      <c r="G168" s="33">
        <v>670</v>
      </c>
      <c r="H168" s="33" t="s">
        <v>502</v>
      </c>
      <c r="I168" s="33" t="s">
        <v>26</v>
      </c>
      <c r="J168" s="33" t="s">
        <v>32</v>
      </c>
      <c r="K168" s="33" t="s">
        <v>45</v>
      </c>
      <c r="L168" s="35" t="s">
        <v>453</v>
      </c>
      <c r="M168" s="33" t="s">
        <v>497</v>
      </c>
      <c r="N168" s="33" t="s">
        <v>19</v>
      </c>
      <c r="O168" s="33" t="s">
        <v>32</v>
      </c>
      <c r="P168" s="33">
        <v>3</v>
      </c>
      <c r="Q168" s="33">
        <v>28</v>
      </c>
      <c r="R168" s="33">
        <v>38</v>
      </c>
      <c r="S168" s="38">
        <v>48</v>
      </c>
      <c r="T168" s="33" t="s">
        <v>919</v>
      </c>
      <c r="U168" s="33" t="s">
        <v>501</v>
      </c>
      <c r="V168" s="33">
        <v>8</v>
      </c>
      <c r="W168" s="33">
        <v>11</v>
      </c>
      <c r="X168" s="33">
        <v>32</v>
      </c>
      <c r="Y168" s="33">
        <f t="shared" si="21"/>
        <v>0.875</v>
      </c>
      <c r="Z168" s="33">
        <f t="shared" si="22"/>
        <v>4.3636363636363633</v>
      </c>
      <c r="AA168" s="15">
        <f t="shared" si="23"/>
        <v>3.4886363636363633</v>
      </c>
      <c r="AB168" s="33" t="s">
        <v>206</v>
      </c>
      <c r="AC168" s="33" t="s">
        <v>61</v>
      </c>
      <c r="AD168" s="33">
        <v>40</v>
      </c>
    </row>
    <row r="169" spans="1:32" x14ac:dyDescent="0.25">
      <c r="A169" s="33" t="s">
        <v>557</v>
      </c>
      <c r="B169" s="33" t="s">
        <v>165</v>
      </c>
      <c r="C169" s="33" t="s">
        <v>118</v>
      </c>
      <c r="D169" s="33" t="s">
        <v>479</v>
      </c>
      <c r="E169" s="33">
        <v>2021</v>
      </c>
      <c r="F169" s="33" t="s">
        <v>342</v>
      </c>
      <c r="G169" s="33">
        <v>670</v>
      </c>
      <c r="H169" s="33" t="s">
        <v>502</v>
      </c>
      <c r="I169" s="33" t="s">
        <v>26</v>
      </c>
      <c r="J169" s="33" t="s">
        <v>32</v>
      </c>
      <c r="K169" s="33" t="s">
        <v>45</v>
      </c>
      <c r="L169" s="35" t="s">
        <v>453</v>
      </c>
      <c r="M169" s="33" t="s">
        <v>497</v>
      </c>
      <c r="N169" s="33" t="s">
        <v>19</v>
      </c>
      <c r="O169" s="33" t="s">
        <v>32</v>
      </c>
      <c r="P169" s="33">
        <v>3</v>
      </c>
      <c r="Q169" s="33">
        <v>28</v>
      </c>
      <c r="R169" s="33">
        <v>38</v>
      </c>
      <c r="S169" s="38">
        <v>48</v>
      </c>
      <c r="T169" s="33" t="s">
        <v>919</v>
      </c>
      <c r="U169" s="33" t="s">
        <v>501</v>
      </c>
      <c r="V169" s="33">
        <v>8</v>
      </c>
      <c r="W169" s="33">
        <v>11</v>
      </c>
      <c r="X169" s="33">
        <v>32</v>
      </c>
      <c r="Y169" s="33">
        <f t="shared" si="21"/>
        <v>0.875</v>
      </c>
      <c r="Z169" s="33">
        <f t="shared" si="22"/>
        <v>4.3636363636363633</v>
      </c>
      <c r="AA169" s="15">
        <f t="shared" si="23"/>
        <v>3.4886363636363633</v>
      </c>
      <c r="AB169" s="33" t="s">
        <v>630</v>
      </c>
      <c r="AC169" s="33" t="s">
        <v>61</v>
      </c>
      <c r="AD169" s="33">
        <v>40</v>
      </c>
    </row>
    <row r="170" spans="1:32" x14ac:dyDescent="0.25">
      <c r="A170" s="33" t="s">
        <v>558</v>
      </c>
      <c r="B170" s="33" t="s">
        <v>165</v>
      </c>
      <c r="D170" s="33" t="s">
        <v>480</v>
      </c>
      <c r="E170" s="33">
        <v>2021</v>
      </c>
      <c r="F170" s="33" t="s">
        <v>498</v>
      </c>
      <c r="G170" s="33">
        <v>820</v>
      </c>
      <c r="H170" s="33" t="s">
        <v>404</v>
      </c>
      <c r="I170" s="33" t="s">
        <v>26</v>
      </c>
      <c r="J170" s="33" t="s">
        <v>137</v>
      </c>
      <c r="K170" s="33" t="s">
        <v>48</v>
      </c>
      <c r="L170" s="33" t="s">
        <v>783</v>
      </c>
      <c r="M170" s="33" t="s">
        <v>32</v>
      </c>
      <c r="N170" s="33" t="s">
        <v>32</v>
      </c>
      <c r="O170" s="33" t="s">
        <v>133</v>
      </c>
      <c r="P170" s="33">
        <v>2</v>
      </c>
      <c r="Q170" s="33">
        <v>30</v>
      </c>
      <c r="S170" s="38">
        <v>46</v>
      </c>
      <c r="T170" s="33" t="s">
        <v>919</v>
      </c>
      <c r="U170" s="33" t="s">
        <v>404</v>
      </c>
      <c r="V170" s="33">
        <v>9</v>
      </c>
      <c r="W170" s="33">
        <v>11</v>
      </c>
      <c r="X170" s="33">
        <v>36</v>
      </c>
      <c r="Y170" s="33">
        <f t="shared" si="21"/>
        <v>0.83333333333333337</v>
      </c>
      <c r="Z170" s="33">
        <f t="shared" si="22"/>
        <v>4.1818181818181817</v>
      </c>
      <c r="AA170" s="15">
        <f t="shared" si="23"/>
        <v>3.3484848484848482</v>
      </c>
      <c r="AB170" s="33" t="s">
        <v>141</v>
      </c>
      <c r="AC170" s="33" t="s">
        <v>61</v>
      </c>
      <c r="AD170" s="33">
        <v>32</v>
      </c>
    </row>
    <row r="171" spans="1:32" x14ac:dyDescent="0.25">
      <c r="A171" s="33" t="s">
        <v>559</v>
      </c>
      <c r="B171" s="33" t="s">
        <v>165</v>
      </c>
      <c r="D171" s="33" t="s">
        <v>481</v>
      </c>
      <c r="E171" s="33">
        <v>2021</v>
      </c>
      <c r="F171" s="33" t="s">
        <v>498</v>
      </c>
      <c r="G171" s="33">
        <v>820</v>
      </c>
      <c r="H171" s="33" t="s">
        <v>404</v>
      </c>
      <c r="I171" s="33" t="s">
        <v>26</v>
      </c>
      <c r="J171" s="33" t="s">
        <v>137</v>
      </c>
      <c r="K171" s="33" t="s">
        <v>48</v>
      </c>
      <c r="L171" s="33" t="s">
        <v>783</v>
      </c>
      <c r="M171" s="33" t="s">
        <v>32</v>
      </c>
      <c r="N171" s="33" t="s">
        <v>32</v>
      </c>
      <c r="O171" s="33" t="s">
        <v>133</v>
      </c>
      <c r="P171" s="33">
        <v>2</v>
      </c>
      <c r="Q171" s="33">
        <v>30</v>
      </c>
      <c r="S171" s="38">
        <v>46</v>
      </c>
      <c r="T171" s="33" t="s">
        <v>919</v>
      </c>
      <c r="U171" s="33" t="s">
        <v>404</v>
      </c>
      <c r="V171" s="33">
        <v>9</v>
      </c>
      <c r="W171" s="33">
        <v>11</v>
      </c>
      <c r="X171" s="33">
        <v>36</v>
      </c>
      <c r="Y171" s="33">
        <f t="shared" si="21"/>
        <v>0.83333333333333337</v>
      </c>
      <c r="Z171" s="33">
        <f t="shared" si="22"/>
        <v>4.1818181818181817</v>
      </c>
      <c r="AA171" s="15">
        <f t="shared" si="23"/>
        <v>3.3484848484848482</v>
      </c>
      <c r="AB171" s="33" t="s">
        <v>141</v>
      </c>
      <c r="AC171" s="33" t="s">
        <v>61</v>
      </c>
      <c r="AD171" s="42">
        <v>32</v>
      </c>
      <c r="AE171" s="42"/>
      <c r="AF171" s="42"/>
    </row>
    <row r="172" spans="1:32" x14ac:dyDescent="0.25">
      <c r="A172" s="33" t="s">
        <v>560</v>
      </c>
      <c r="B172" s="33" t="s">
        <v>165</v>
      </c>
      <c r="D172" s="33" t="s">
        <v>482</v>
      </c>
      <c r="E172" s="33">
        <v>2021</v>
      </c>
      <c r="F172" s="33" t="s">
        <v>11</v>
      </c>
      <c r="G172" s="33">
        <v>850</v>
      </c>
      <c r="H172" s="33" t="s">
        <v>404</v>
      </c>
      <c r="I172" s="33" t="s">
        <v>26</v>
      </c>
      <c r="J172" s="33" t="s">
        <v>43</v>
      </c>
      <c r="K172" s="33" t="s">
        <v>48</v>
      </c>
      <c r="L172" s="33" t="s">
        <v>783</v>
      </c>
      <c r="M172" s="33" t="s">
        <v>32</v>
      </c>
      <c r="N172" s="33" t="s">
        <v>32</v>
      </c>
      <c r="O172" s="33" t="s">
        <v>133</v>
      </c>
      <c r="P172" s="33">
        <v>2</v>
      </c>
      <c r="Q172" s="33">
        <v>30</v>
      </c>
      <c r="S172" s="38">
        <v>46</v>
      </c>
      <c r="T172" s="33" t="s">
        <v>919</v>
      </c>
      <c r="U172" s="33" t="s">
        <v>869</v>
      </c>
      <c r="V172" s="33">
        <v>9</v>
      </c>
      <c r="W172" s="33">
        <v>11</v>
      </c>
      <c r="X172" s="33">
        <v>36</v>
      </c>
      <c r="Y172" s="33">
        <f t="shared" si="21"/>
        <v>0.83333333333333337</v>
      </c>
      <c r="Z172" s="33">
        <f t="shared" si="22"/>
        <v>4.1818181818181817</v>
      </c>
      <c r="AA172" s="15">
        <f t="shared" si="23"/>
        <v>3.3484848484848482</v>
      </c>
      <c r="AB172" s="33" t="s">
        <v>134</v>
      </c>
      <c r="AC172" s="33" t="s">
        <v>61</v>
      </c>
      <c r="AD172" s="42">
        <v>45</v>
      </c>
      <c r="AE172" s="42"/>
      <c r="AF172" s="42"/>
    </row>
    <row r="173" spans="1:32" x14ac:dyDescent="0.25">
      <c r="A173" s="33" t="s">
        <v>561</v>
      </c>
      <c r="B173" s="33" t="s">
        <v>165</v>
      </c>
      <c r="C173" s="33" t="s">
        <v>118</v>
      </c>
      <c r="D173" s="33" t="s">
        <v>483</v>
      </c>
      <c r="E173" s="33">
        <v>2021</v>
      </c>
      <c r="F173" s="33" t="s">
        <v>11</v>
      </c>
      <c r="G173" s="33">
        <v>850</v>
      </c>
      <c r="H173" s="33" t="s">
        <v>404</v>
      </c>
      <c r="I173" s="33" t="s">
        <v>26</v>
      </c>
      <c r="J173" s="33" t="s">
        <v>43</v>
      </c>
      <c r="K173" s="33" t="s">
        <v>48</v>
      </c>
      <c r="L173" s="33" t="s">
        <v>783</v>
      </c>
      <c r="M173" s="33" t="s">
        <v>32</v>
      </c>
      <c r="N173" s="33" t="s">
        <v>32</v>
      </c>
      <c r="O173" s="33" t="s">
        <v>133</v>
      </c>
      <c r="P173" s="33">
        <v>2</v>
      </c>
      <c r="Q173" s="33">
        <v>30</v>
      </c>
      <c r="S173" s="38">
        <v>46</v>
      </c>
      <c r="T173" s="33" t="s">
        <v>919</v>
      </c>
      <c r="U173" s="33" t="s">
        <v>869</v>
      </c>
      <c r="V173" s="33">
        <v>9</v>
      </c>
      <c r="W173" s="33">
        <v>11</v>
      </c>
      <c r="X173" s="33">
        <v>36</v>
      </c>
      <c r="Y173" s="33">
        <f t="shared" si="21"/>
        <v>0.83333333333333337</v>
      </c>
      <c r="Z173" s="33">
        <f t="shared" si="22"/>
        <v>4.1818181818181817</v>
      </c>
      <c r="AA173" s="15">
        <f t="shared" si="23"/>
        <v>3.3484848484848482</v>
      </c>
      <c r="AB173" s="33" t="s">
        <v>134</v>
      </c>
      <c r="AC173" s="33" t="s">
        <v>61</v>
      </c>
      <c r="AD173" s="42">
        <v>45</v>
      </c>
      <c r="AE173" s="42"/>
      <c r="AF173" s="42"/>
    </row>
    <row r="174" spans="1:32" x14ac:dyDescent="0.25">
      <c r="A174" s="33" t="s">
        <v>562</v>
      </c>
      <c r="B174" s="33" t="s">
        <v>165</v>
      </c>
      <c r="C174" s="33" t="s">
        <v>118</v>
      </c>
      <c r="D174" s="33" t="s">
        <v>484</v>
      </c>
      <c r="E174" s="33">
        <v>2021</v>
      </c>
      <c r="F174" s="33" t="s">
        <v>11</v>
      </c>
      <c r="G174" s="33">
        <v>850</v>
      </c>
      <c r="H174" s="33" t="s">
        <v>404</v>
      </c>
      <c r="I174" s="33" t="s">
        <v>26</v>
      </c>
      <c r="J174" s="33" t="s">
        <v>137</v>
      </c>
      <c r="K174" s="33" t="s">
        <v>48</v>
      </c>
      <c r="L174" s="33" t="s">
        <v>783</v>
      </c>
      <c r="M174" s="33" t="s">
        <v>32</v>
      </c>
      <c r="N174" s="33" t="s">
        <v>32</v>
      </c>
      <c r="O174" s="33" t="s">
        <v>133</v>
      </c>
      <c r="P174" s="33">
        <v>2</v>
      </c>
      <c r="Q174" s="33">
        <v>30</v>
      </c>
      <c r="S174" s="38">
        <v>46</v>
      </c>
      <c r="T174" s="33" t="s">
        <v>919</v>
      </c>
      <c r="U174" s="33" t="s">
        <v>404</v>
      </c>
      <c r="V174" s="33">
        <v>9</v>
      </c>
      <c r="W174" s="33">
        <v>11</v>
      </c>
      <c r="X174" s="33">
        <v>36</v>
      </c>
      <c r="Y174" s="33">
        <f t="shared" si="21"/>
        <v>0.83333333333333337</v>
      </c>
      <c r="Z174" s="33">
        <f t="shared" si="22"/>
        <v>4.1818181818181817</v>
      </c>
      <c r="AA174" s="15">
        <f t="shared" si="23"/>
        <v>3.3484848484848482</v>
      </c>
      <c r="AB174" s="33" t="s">
        <v>141</v>
      </c>
      <c r="AC174" s="33" t="s">
        <v>61</v>
      </c>
      <c r="AD174" s="42">
        <v>32</v>
      </c>
      <c r="AE174" s="42"/>
      <c r="AF174" s="42"/>
    </row>
    <row r="175" spans="1:32" x14ac:dyDescent="0.25">
      <c r="A175" s="33" t="s">
        <v>563</v>
      </c>
      <c r="B175" s="33" t="s">
        <v>165</v>
      </c>
      <c r="C175" s="33" t="s">
        <v>118</v>
      </c>
      <c r="D175" s="33" t="s">
        <v>485</v>
      </c>
      <c r="E175" s="33">
        <v>2021</v>
      </c>
      <c r="F175" s="33" t="s">
        <v>342</v>
      </c>
      <c r="G175" s="33">
        <v>870</v>
      </c>
      <c r="H175" s="33" t="s">
        <v>404</v>
      </c>
      <c r="I175" s="33" t="s">
        <v>26</v>
      </c>
      <c r="J175" s="33" t="s">
        <v>32</v>
      </c>
      <c r="K175" s="33" t="s">
        <v>45</v>
      </c>
      <c r="L175" s="33" t="s">
        <v>783</v>
      </c>
      <c r="M175" s="33" t="s">
        <v>32</v>
      </c>
      <c r="N175" s="33" t="s">
        <v>32</v>
      </c>
      <c r="O175" s="33" t="s">
        <v>133</v>
      </c>
      <c r="P175" s="33">
        <v>2</v>
      </c>
      <c r="Q175" s="33">
        <v>30</v>
      </c>
      <c r="S175" s="38">
        <v>46</v>
      </c>
      <c r="T175" s="33" t="s">
        <v>919</v>
      </c>
      <c r="U175" s="33" t="s">
        <v>869</v>
      </c>
      <c r="V175" s="33">
        <v>9</v>
      </c>
      <c r="W175" s="33">
        <v>11</v>
      </c>
      <c r="X175" s="33">
        <v>36</v>
      </c>
      <c r="Y175" s="33">
        <f t="shared" si="21"/>
        <v>0.83333333333333337</v>
      </c>
      <c r="Z175" s="33">
        <f t="shared" si="22"/>
        <v>4.1818181818181817</v>
      </c>
      <c r="AA175" s="15">
        <f t="shared" si="23"/>
        <v>3.3484848484848482</v>
      </c>
      <c r="AB175" s="33" t="s">
        <v>134</v>
      </c>
      <c r="AC175" s="46" t="s">
        <v>61</v>
      </c>
      <c r="AD175" s="42">
        <v>40</v>
      </c>
      <c r="AE175" s="42"/>
    </row>
    <row r="176" spans="1:32" x14ac:dyDescent="0.25">
      <c r="A176" s="33" t="s">
        <v>564</v>
      </c>
      <c r="B176" s="33" t="s">
        <v>165</v>
      </c>
      <c r="D176" s="33" t="s">
        <v>486</v>
      </c>
      <c r="E176" s="33">
        <v>2021</v>
      </c>
      <c r="F176" s="33" t="s">
        <v>342</v>
      </c>
      <c r="G176" s="33">
        <v>870</v>
      </c>
      <c r="H176" s="33" t="s">
        <v>404</v>
      </c>
      <c r="I176" s="33" t="s">
        <v>26</v>
      </c>
      <c r="J176" s="33" t="s">
        <v>32</v>
      </c>
      <c r="K176" s="33" t="s">
        <v>45</v>
      </c>
      <c r="L176" s="33" t="s">
        <v>783</v>
      </c>
      <c r="M176" s="33" t="s">
        <v>32</v>
      </c>
      <c r="N176" s="33" t="s">
        <v>32</v>
      </c>
      <c r="O176" s="33" t="s">
        <v>133</v>
      </c>
      <c r="P176" s="33">
        <v>2</v>
      </c>
      <c r="Q176" s="33">
        <v>30</v>
      </c>
      <c r="S176" s="38">
        <v>46</v>
      </c>
      <c r="T176" s="33" t="s">
        <v>919</v>
      </c>
      <c r="U176" s="33" t="s">
        <v>869</v>
      </c>
      <c r="V176" s="33">
        <v>9</v>
      </c>
      <c r="W176" s="33">
        <v>11</v>
      </c>
      <c r="X176" s="33">
        <v>36</v>
      </c>
      <c r="Y176" s="33">
        <f t="shared" si="21"/>
        <v>0.83333333333333337</v>
      </c>
      <c r="Z176" s="33">
        <f t="shared" si="22"/>
        <v>4.1818181818181817</v>
      </c>
      <c r="AA176" s="15">
        <f t="shared" si="23"/>
        <v>3.3484848484848482</v>
      </c>
      <c r="AB176" s="33" t="s">
        <v>134</v>
      </c>
      <c r="AC176" s="46" t="s">
        <v>61</v>
      </c>
      <c r="AD176" s="42">
        <v>40</v>
      </c>
      <c r="AE176" s="42"/>
    </row>
    <row r="177" spans="1:32" x14ac:dyDescent="0.25">
      <c r="A177" s="33" t="s">
        <v>565</v>
      </c>
      <c r="B177" s="33" t="s">
        <v>165</v>
      </c>
      <c r="D177" s="33" t="s">
        <v>487</v>
      </c>
      <c r="E177" s="33">
        <v>2021</v>
      </c>
      <c r="F177" s="33" t="s">
        <v>11</v>
      </c>
      <c r="G177" s="33">
        <v>1000</v>
      </c>
      <c r="H177" s="33" t="s">
        <v>505</v>
      </c>
      <c r="I177" s="33" t="s">
        <v>26</v>
      </c>
      <c r="J177" s="33" t="s">
        <v>137</v>
      </c>
      <c r="K177" s="33" t="s">
        <v>48</v>
      </c>
      <c r="L177" s="33" t="s">
        <v>49</v>
      </c>
      <c r="M177" s="33" t="s">
        <v>32</v>
      </c>
      <c r="N177" s="33" t="s">
        <v>32</v>
      </c>
      <c r="O177" s="33" t="s">
        <v>504</v>
      </c>
      <c r="P177" s="33">
        <v>1</v>
      </c>
      <c r="Q177" s="33">
        <v>42</v>
      </c>
      <c r="S177" s="36">
        <v>42</v>
      </c>
      <c r="T177" s="36"/>
      <c r="U177" s="33" t="s">
        <v>32</v>
      </c>
      <c r="V177" s="33">
        <v>11</v>
      </c>
      <c r="W177" s="33">
        <v>11</v>
      </c>
      <c r="X177" s="33">
        <v>51</v>
      </c>
      <c r="Y177" s="33">
        <f t="shared" si="21"/>
        <v>0.82352941176470584</v>
      </c>
      <c r="Z177" s="33">
        <f t="shared" si="22"/>
        <v>3.8181818181818183</v>
      </c>
      <c r="AA177" s="15">
        <f t="shared" si="23"/>
        <v>2.9946524064171127</v>
      </c>
      <c r="AB177" s="33" t="s">
        <v>141</v>
      </c>
      <c r="AC177" s="46" t="s">
        <v>61</v>
      </c>
      <c r="AD177" s="42">
        <v>32</v>
      </c>
      <c r="AE177" s="42"/>
    </row>
    <row r="178" spans="1:32" x14ac:dyDescent="0.25">
      <c r="A178" s="33" t="s">
        <v>566</v>
      </c>
      <c r="B178" s="33" t="s">
        <v>165</v>
      </c>
      <c r="D178" s="33" t="s">
        <v>488</v>
      </c>
      <c r="E178" s="33">
        <v>2021</v>
      </c>
      <c r="F178" s="33" t="s">
        <v>342</v>
      </c>
      <c r="G178" s="33">
        <v>1160</v>
      </c>
      <c r="H178" s="33" t="s">
        <v>505</v>
      </c>
      <c r="I178" s="33" t="s">
        <v>26</v>
      </c>
      <c r="J178" s="33" t="s">
        <v>32</v>
      </c>
      <c r="K178" s="33" t="s">
        <v>45</v>
      </c>
      <c r="L178" s="33" t="s">
        <v>49</v>
      </c>
      <c r="M178" s="33" t="s">
        <v>32</v>
      </c>
      <c r="N178" s="33" t="s">
        <v>32</v>
      </c>
      <c r="O178" s="33" t="s">
        <v>504</v>
      </c>
      <c r="P178" s="33">
        <v>1</v>
      </c>
      <c r="Q178" s="33">
        <v>42</v>
      </c>
      <c r="S178" s="36">
        <v>42</v>
      </c>
      <c r="T178" s="33" t="s">
        <v>919</v>
      </c>
      <c r="U178" s="33" t="s">
        <v>505</v>
      </c>
      <c r="V178" s="33">
        <v>11</v>
      </c>
      <c r="W178" s="33">
        <v>11</v>
      </c>
      <c r="X178" s="33">
        <v>51</v>
      </c>
      <c r="Y178" s="33">
        <f t="shared" si="21"/>
        <v>0.82352941176470584</v>
      </c>
      <c r="Z178" s="33">
        <f t="shared" si="22"/>
        <v>3.8181818181818183</v>
      </c>
      <c r="AA178" s="15">
        <f t="shared" si="23"/>
        <v>2.9946524064171127</v>
      </c>
      <c r="AB178" s="33" t="s">
        <v>134</v>
      </c>
      <c r="AC178" s="46" t="s">
        <v>61</v>
      </c>
      <c r="AD178" s="42">
        <v>40</v>
      </c>
      <c r="AE178" s="42"/>
    </row>
    <row r="179" spans="1:32" x14ac:dyDescent="0.25">
      <c r="A179" s="33" t="s">
        <v>567</v>
      </c>
      <c r="B179" s="33" t="s">
        <v>165</v>
      </c>
      <c r="C179" s="33" t="s">
        <v>118</v>
      </c>
      <c r="D179" s="33" t="s">
        <v>489</v>
      </c>
      <c r="E179" s="33">
        <v>2020</v>
      </c>
      <c r="F179" s="33" t="s">
        <v>11</v>
      </c>
      <c r="G179" s="33">
        <v>1200</v>
      </c>
      <c r="H179" s="33" t="s">
        <v>184</v>
      </c>
      <c r="I179" s="33" t="s">
        <v>26</v>
      </c>
      <c r="J179" s="33" t="s">
        <v>137</v>
      </c>
      <c r="K179" s="33" t="s">
        <v>48</v>
      </c>
      <c r="L179" s="33" t="s">
        <v>184</v>
      </c>
      <c r="M179" s="33" t="s">
        <v>32</v>
      </c>
      <c r="N179" s="33" t="s">
        <v>32</v>
      </c>
      <c r="O179" s="33" t="s">
        <v>508</v>
      </c>
      <c r="P179" s="33">
        <v>2</v>
      </c>
      <c r="Q179" s="33">
        <v>34</v>
      </c>
      <c r="S179" s="38">
        <v>48</v>
      </c>
      <c r="T179" s="33" t="s">
        <v>917</v>
      </c>
      <c r="U179" s="33" t="s">
        <v>184</v>
      </c>
      <c r="V179" s="33">
        <v>10</v>
      </c>
      <c r="W179" s="33">
        <v>11</v>
      </c>
      <c r="X179" s="33">
        <v>34</v>
      </c>
      <c r="Y179" s="33">
        <f t="shared" si="21"/>
        <v>1</v>
      </c>
      <c r="Z179" s="33">
        <f t="shared" si="22"/>
        <v>4.3636363636363633</v>
      </c>
      <c r="AA179" s="15">
        <f t="shared" si="23"/>
        <v>3.3636363636363633</v>
      </c>
      <c r="AB179" s="33" t="s">
        <v>141</v>
      </c>
      <c r="AC179" s="46" t="s">
        <v>61</v>
      </c>
      <c r="AD179" s="42">
        <v>32</v>
      </c>
      <c r="AE179" s="42"/>
    </row>
    <row r="180" spans="1:32" x14ac:dyDescent="0.25">
      <c r="A180" s="33" t="s">
        <v>568</v>
      </c>
      <c r="B180" s="33" t="s">
        <v>165</v>
      </c>
      <c r="D180" s="33" t="s">
        <v>490</v>
      </c>
      <c r="E180" s="33">
        <v>2020</v>
      </c>
      <c r="F180" s="33" t="s">
        <v>11</v>
      </c>
      <c r="G180" s="33">
        <v>1200</v>
      </c>
      <c r="H180" s="33" t="s">
        <v>184</v>
      </c>
      <c r="I180" s="33" t="s">
        <v>26</v>
      </c>
      <c r="J180" s="33" t="s">
        <v>137</v>
      </c>
      <c r="K180" s="33" t="s">
        <v>48</v>
      </c>
      <c r="L180" s="33" t="s">
        <v>184</v>
      </c>
      <c r="M180" s="33" t="s">
        <v>32</v>
      </c>
      <c r="N180" s="33" t="s">
        <v>32</v>
      </c>
      <c r="O180" s="33" t="s">
        <v>508</v>
      </c>
      <c r="P180" s="33">
        <v>2</v>
      </c>
      <c r="Q180" s="33">
        <v>34</v>
      </c>
      <c r="S180" s="38">
        <v>48</v>
      </c>
      <c r="T180" s="33" t="s">
        <v>917</v>
      </c>
      <c r="U180" s="33" t="s">
        <v>184</v>
      </c>
      <c r="V180" s="33">
        <v>10</v>
      </c>
      <c r="W180" s="33">
        <v>11</v>
      </c>
      <c r="X180" s="33">
        <v>34</v>
      </c>
      <c r="Y180" s="33">
        <f t="shared" si="21"/>
        <v>1</v>
      </c>
      <c r="Z180" s="33">
        <f t="shared" si="22"/>
        <v>4.3636363636363633</v>
      </c>
      <c r="AA180" s="15">
        <f t="shared" si="23"/>
        <v>3.3636363636363633</v>
      </c>
      <c r="AB180" s="33" t="s">
        <v>141</v>
      </c>
      <c r="AC180" s="46" t="s">
        <v>61</v>
      </c>
      <c r="AD180" s="42">
        <v>32</v>
      </c>
      <c r="AE180" s="42"/>
    </row>
    <row r="181" spans="1:32" x14ac:dyDescent="0.25">
      <c r="A181" s="33" t="s">
        <v>569</v>
      </c>
      <c r="B181" s="33" t="s">
        <v>165</v>
      </c>
      <c r="D181" s="33" t="s">
        <v>491</v>
      </c>
      <c r="E181" s="33">
        <v>2021</v>
      </c>
      <c r="F181" s="33" t="s">
        <v>11</v>
      </c>
      <c r="G181" s="33">
        <v>1700</v>
      </c>
      <c r="H181" s="33" t="s">
        <v>117</v>
      </c>
      <c r="I181" s="33" t="s">
        <v>137</v>
      </c>
      <c r="J181" s="33" t="s">
        <v>137</v>
      </c>
      <c r="K181" s="33" t="s">
        <v>48</v>
      </c>
      <c r="L181" s="33" t="s">
        <v>49</v>
      </c>
      <c r="M181" s="33" t="s">
        <v>506</v>
      </c>
      <c r="N181" s="33" t="s">
        <v>507</v>
      </c>
      <c r="O181" s="33" t="s">
        <v>509</v>
      </c>
      <c r="P181" s="33">
        <v>1</v>
      </c>
      <c r="Q181" s="33">
        <v>40</v>
      </c>
      <c r="S181" s="36">
        <v>40</v>
      </c>
      <c r="T181" s="47" t="s">
        <v>918</v>
      </c>
      <c r="U181" s="33" t="s">
        <v>871</v>
      </c>
      <c r="V181" s="33">
        <v>11</v>
      </c>
      <c r="W181" s="33">
        <v>11</v>
      </c>
      <c r="X181" s="33">
        <v>42</v>
      </c>
      <c r="Y181" s="33">
        <f t="shared" si="21"/>
        <v>0.95238095238095233</v>
      </c>
      <c r="Z181" s="33">
        <f t="shared" si="22"/>
        <v>3.6363636363636362</v>
      </c>
      <c r="AA181" s="15">
        <f t="shared" si="23"/>
        <v>2.6839826839826841</v>
      </c>
      <c r="AB181" s="33" t="s">
        <v>141</v>
      </c>
      <c r="AC181" s="46" t="s">
        <v>61</v>
      </c>
      <c r="AD181" s="42">
        <v>32</v>
      </c>
      <c r="AE181" s="42"/>
    </row>
    <row r="182" spans="1:32" x14ac:dyDescent="0.25">
      <c r="A182" s="33" t="s">
        <v>570</v>
      </c>
      <c r="B182" s="33" t="s">
        <v>165</v>
      </c>
      <c r="D182" s="33" t="s">
        <v>492</v>
      </c>
      <c r="E182" s="33">
        <v>2021</v>
      </c>
      <c r="F182" s="33" t="s">
        <v>11</v>
      </c>
      <c r="G182" s="33">
        <v>1890</v>
      </c>
      <c r="H182" s="33" t="s">
        <v>184</v>
      </c>
      <c r="I182" s="33" t="s">
        <v>137</v>
      </c>
      <c r="J182" s="33" t="s">
        <v>137</v>
      </c>
      <c r="K182" s="33" t="s">
        <v>48</v>
      </c>
      <c r="L182" s="33" t="s">
        <v>184</v>
      </c>
      <c r="M182" s="33" t="s">
        <v>506</v>
      </c>
      <c r="N182" s="33" t="s">
        <v>507</v>
      </c>
      <c r="O182" s="33" t="s">
        <v>184</v>
      </c>
      <c r="P182" s="35">
        <v>2</v>
      </c>
      <c r="Q182" s="35">
        <v>34</v>
      </c>
      <c r="R182" s="35"/>
      <c r="S182" s="37">
        <v>50</v>
      </c>
      <c r="T182" s="33" t="s">
        <v>917</v>
      </c>
      <c r="U182" s="33" t="s">
        <v>184</v>
      </c>
      <c r="V182" s="33">
        <v>10</v>
      </c>
      <c r="W182" s="33">
        <v>11</v>
      </c>
      <c r="X182" s="33">
        <v>34</v>
      </c>
      <c r="Y182" s="33" t="s">
        <v>32</v>
      </c>
      <c r="Z182" s="33" t="s">
        <v>32</v>
      </c>
      <c r="AA182" s="15"/>
      <c r="AB182" s="33" t="s">
        <v>141</v>
      </c>
      <c r="AC182" s="46" t="s">
        <v>61</v>
      </c>
      <c r="AD182" s="42">
        <v>32</v>
      </c>
      <c r="AE182" s="42"/>
    </row>
    <row r="183" spans="1:32" s="71" customFormat="1" x14ac:dyDescent="0.25">
      <c r="A183" s="71" t="s">
        <v>571</v>
      </c>
      <c r="B183" s="71" t="s">
        <v>165</v>
      </c>
      <c r="D183" s="71" t="s">
        <v>493</v>
      </c>
      <c r="E183" s="71">
        <v>2021</v>
      </c>
      <c r="F183" s="71" t="s">
        <v>11</v>
      </c>
      <c r="G183" s="71">
        <v>2100</v>
      </c>
      <c r="H183" s="71" t="s">
        <v>117</v>
      </c>
      <c r="I183" s="71" t="s">
        <v>137</v>
      </c>
      <c r="J183" s="71" t="s">
        <v>137</v>
      </c>
      <c r="K183" s="71" t="s">
        <v>48</v>
      </c>
      <c r="L183" s="71" t="s">
        <v>510</v>
      </c>
      <c r="M183" s="71" t="s">
        <v>506</v>
      </c>
      <c r="N183" s="71" t="s">
        <v>507</v>
      </c>
      <c r="O183" s="71" t="s">
        <v>510</v>
      </c>
      <c r="P183" s="78">
        <v>2</v>
      </c>
      <c r="Q183" s="78">
        <v>34</v>
      </c>
      <c r="R183" s="78"/>
      <c r="S183" s="77">
        <v>50</v>
      </c>
      <c r="T183" s="71" t="s">
        <v>917</v>
      </c>
      <c r="U183" s="85" t="s">
        <v>510</v>
      </c>
      <c r="V183" s="71">
        <v>11</v>
      </c>
      <c r="W183" s="71">
        <v>11</v>
      </c>
      <c r="X183" s="71">
        <v>32</v>
      </c>
      <c r="Y183" s="71" t="s">
        <v>32</v>
      </c>
      <c r="Z183" s="71" t="s">
        <v>32</v>
      </c>
      <c r="AA183" s="74"/>
      <c r="AB183" s="71" t="s">
        <v>511</v>
      </c>
      <c r="AC183" s="71" t="s">
        <v>61</v>
      </c>
      <c r="AD183" s="80">
        <v>32</v>
      </c>
      <c r="AE183" s="80"/>
    </row>
    <row r="184" spans="1:32" x14ac:dyDescent="0.25">
      <c r="A184" s="33" t="s">
        <v>633</v>
      </c>
      <c r="B184" s="33" t="s">
        <v>171</v>
      </c>
      <c r="D184" s="33" t="s">
        <v>572</v>
      </c>
      <c r="F184" s="33" t="s">
        <v>596</v>
      </c>
      <c r="G184" s="33">
        <v>380</v>
      </c>
      <c r="H184" s="33" t="s">
        <v>883</v>
      </c>
      <c r="I184" s="33" t="s">
        <v>35</v>
      </c>
      <c r="J184" s="33" t="s">
        <v>35</v>
      </c>
      <c r="K184" s="33" t="s">
        <v>48</v>
      </c>
      <c r="L184" s="33" t="s">
        <v>36</v>
      </c>
      <c r="M184" s="33" t="s">
        <v>32</v>
      </c>
      <c r="N184" s="33" t="s">
        <v>611</v>
      </c>
      <c r="O184" s="33" t="s">
        <v>32</v>
      </c>
      <c r="P184" s="33">
        <v>3</v>
      </c>
      <c r="Q184" s="33">
        <v>24</v>
      </c>
      <c r="R184" s="33">
        <v>34</v>
      </c>
      <c r="S184" s="33">
        <v>42</v>
      </c>
      <c r="T184" s="33" t="s">
        <v>917</v>
      </c>
      <c r="U184" s="33" t="s">
        <v>629</v>
      </c>
      <c r="V184" s="33">
        <v>7</v>
      </c>
      <c r="W184" s="33">
        <v>13</v>
      </c>
      <c r="X184" s="33">
        <v>28</v>
      </c>
      <c r="Y184" s="33">
        <f t="shared" ref="Y184:Y215" si="24">Q184/X184</f>
        <v>0.8571428571428571</v>
      </c>
      <c r="Z184" s="33">
        <f t="shared" ref="Z184:Z215" si="25">S184/W184</f>
        <v>3.2307692307692308</v>
      </c>
      <c r="AA184" s="15">
        <f t="shared" ref="AA184:AA215" si="26">Z184-Y184</f>
        <v>2.3736263736263736</v>
      </c>
      <c r="AB184" s="33" t="s">
        <v>32</v>
      </c>
      <c r="AC184" s="33" t="s">
        <v>52</v>
      </c>
      <c r="AD184" s="41" t="s">
        <v>612</v>
      </c>
      <c r="AE184" s="41" t="s">
        <v>613</v>
      </c>
    </row>
    <row r="185" spans="1:32" x14ac:dyDescent="0.25">
      <c r="A185" s="33" t="s">
        <v>634</v>
      </c>
      <c r="B185" s="33" t="s">
        <v>171</v>
      </c>
      <c r="D185" s="33" t="s">
        <v>573</v>
      </c>
      <c r="F185" s="33" t="s">
        <v>596</v>
      </c>
      <c r="G185" s="33">
        <v>380</v>
      </c>
      <c r="H185" s="33" t="s">
        <v>883</v>
      </c>
      <c r="I185" s="33" t="s">
        <v>35</v>
      </c>
      <c r="J185" s="33" t="s">
        <v>35</v>
      </c>
      <c r="K185" s="33" t="s">
        <v>48</v>
      </c>
      <c r="L185" s="33" t="s">
        <v>36</v>
      </c>
      <c r="M185" s="33" t="s">
        <v>32</v>
      </c>
      <c r="N185" s="33" t="s">
        <v>611</v>
      </c>
      <c r="O185" s="33" t="s">
        <v>32</v>
      </c>
      <c r="P185" s="33">
        <v>3</v>
      </c>
      <c r="Q185" s="33">
        <v>24</v>
      </c>
      <c r="R185" s="33">
        <v>34</v>
      </c>
      <c r="S185" s="33">
        <v>42</v>
      </c>
      <c r="T185" s="33" t="s">
        <v>917</v>
      </c>
      <c r="U185" s="33" t="s">
        <v>629</v>
      </c>
      <c r="V185" s="33">
        <v>7</v>
      </c>
      <c r="W185" s="33">
        <v>13</v>
      </c>
      <c r="X185" s="33">
        <v>28</v>
      </c>
      <c r="Y185" s="33">
        <f t="shared" si="24"/>
        <v>0.8571428571428571</v>
      </c>
      <c r="Z185" s="33">
        <f t="shared" si="25"/>
        <v>3.2307692307692308</v>
      </c>
      <c r="AA185" s="15">
        <f t="shared" si="26"/>
        <v>2.3736263736263736</v>
      </c>
      <c r="AB185" s="33" t="s">
        <v>32</v>
      </c>
      <c r="AC185" s="33" t="s">
        <v>52</v>
      </c>
      <c r="AD185" s="41" t="s">
        <v>612</v>
      </c>
      <c r="AE185" s="41" t="s">
        <v>613</v>
      </c>
    </row>
    <row r="186" spans="1:32" x14ac:dyDescent="0.25">
      <c r="A186" s="33" t="s">
        <v>635</v>
      </c>
      <c r="B186" s="33" t="s">
        <v>171</v>
      </c>
      <c r="D186" s="33" t="s">
        <v>574</v>
      </c>
      <c r="F186" s="33" t="s">
        <v>58</v>
      </c>
      <c r="G186" s="33">
        <v>600</v>
      </c>
      <c r="H186" s="33" t="s">
        <v>886</v>
      </c>
      <c r="I186" s="33" t="s">
        <v>26</v>
      </c>
      <c r="J186" s="33" t="s">
        <v>32</v>
      </c>
      <c r="K186" s="33" t="s">
        <v>45</v>
      </c>
      <c r="L186" s="35" t="s">
        <v>453</v>
      </c>
      <c r="M186" s="33" t="s">
        <v>32</v>
      </c>
      <c r="N186" s="33" t="s">
        <v>50</v>
      </c>
      <c r="O186" s="33" t="s">
        <v>614</v>
      </c>
      <c r="P186" s="33">
        <v>3</v>
      </c>
      <c r="Q186" s="33">
        <v>28</v>
      </c>
      <c r="R186" s="33">
        <v>38</v>
      </c>
      <c r="S186" s="33">
        <v>48</v>
      </c>
      <c r="T186" s="33" t="s">
        <v>917</v>
      </c>
      <c r="U186" s="33" t="s">
        <v>872</v>
      </c>
      <c r="V186" s="33">
        <v>8</v>
      </c>
      <c r="W186" s="33">
        <v>12</v>
      </c>
      <c r="X186" s="33">
        <v>32</v>
      </c>
      <c r="Y186" s="33">
        <f t="shared" si="24"/>
        <v>0.875</v>
      </c>
      <c r="Z186" s="33">
        <f t="shared" si="25"/>
        <v>4</v>
      </c>
      <c r="AA186" s="15">
        <f t="shared" si="26"/>
        <v>3.125</v>
      </c>
      <c r="AB186" s="33" t="s">
        <v>865</v>
      </c>
      <c r="AC186" s="33" t="s">
        <v>46</v>
      </c>
      <c r="AD186" s="41" t="s">
        <v>615</v>
      </c>
      <c r="AE186" s="41" t="s">
        <v>356</v>
      </c>
    </row>
    <row r="187" spans="1:32" x14ac:dyDescent="0.25">
      <c r="A187" s="33" t="s">
        <v>636</v>
      </c>
      <c r="B187" s="33" t="s">
        <v>171</v>
      </c>
      <c r="D187" s="33" t="s">
        <v>575</v>
      </c>
      <c r="F187" s="33" t="s">
        <v>58</v>
      </c>
      <c r="G187" s="33">
        <v>600</v>
      </c>
      <c r="H187" s="33" t="s">
        <v>886</v>
      </c>
      <c r="I187" s="33" t="s">
        <v>26</v>
      </c>
      <c r="J187" s="33" t="s">
        <v>32</v>
      </c>
      <c r="K187" s="33" t="s">
        <v>45</v>
      </c>
      <c r="L187" s="35" t="s">
        <v>453</v>
      </c>
      <c r="M187" s="33" t="s">
        <v>32</v>
      </c>
      <c r="N187" s="33" t="s">
        <v>50</v>
      </c>
      <c r="O187" s="33" t="s">
        <v>614</v>
      </c>
      <c r="P187" s="33">
        <v>3</v>
      </c>
      <c r="Q187" s="33">
        <v>28</v>
      </c>
      <c r="R187" s="33">
        <v>38</v>
      </c>
      <c r="S187" s="33">
        <v>48</v>
      </c>
      <c r="T187" s="33" t="s">
        <v>917</v>
      </c>
      <c r="U187" s="33" t="s">
        <v>872</v>
      </c>
      <c r="V187" s="33">
        <v>8</v>
      </c>
      <c r="W187" s="33">
        <v>12</v>
      </c>
      <c r="X187" s="33">
        <v>32</v>
      </c>
      <c r="Y187" s="33">
        <f t="shared" si="24"/>
        <v>0.875</v>
      </c>
      <c r="Z187" s="33">
        <f t="shared" si="25"/>
        <v>4</v>
      </c>
      <c r="AA187" s="15">
        <f t="shared" si="26"/>
        <v>3.125</v>
      </c>
      <c r="AB187" s="33" t="s">
        <v>865</v>
      </c>
      <c r="AC187" s="33" t="s">
        <v>46</v>
      </c>
      <c r="AD187" s="41" t="s">
        <v>615</v>
      </c>
      <c r="AE187" s="41" t="s">
        <v>356</v>
      </c>
    </row>
    <row r="188" spans="1:32" x14ac:dyDescent="0.25">
      <c r="A188" s="33" t="s">
        <v>637</v>
      </c>
      <c r="B188" s="33" t="s">
        <v>171</v>
      </c>
      <c r="D188" s="33" t="s">
        <v>576</v>
      </c>
      <c r="F188" s="33" t="s">
        <v>58</v>
      </c>
      <c r="G188" s="33">
        <v>500</v>
      </c>
      <c r="H188" s="33" t="s">
        <v>42</v>
      </c>
      <c r="I188" s="33" t="s">
        <v>26</v>
      </c>
      <c r="J188" s="33" t="s">
        <v>35</v>
      </c>
      <c r="K188" s="33" t="s">
        <v>48</v>
      </c>
      <c r="L188" s="33" t="s">
        <v>496</v>
      </c>
      <c r="M188" s="33" t="s">
        <v>32</v>
      </c>
      <c r="N188" s="33" t="s">
        <v>50</v>
      </c>
      <c r="O188" s="33" t="s">
        <v>32</v>
      </c>
      <c r="P188" s="33">
        <v>3</v>
      </c>
      <c r="Q188" s="33">
        <v>28</v>
      </c>
      <c r="R188" s="33">
        <v>38</v>
      </c>
      <c r="S188" s="33">
        <v>48</v>
      </c>
      <c r="T188" s="33" t="s">
        <v>917</v>
      </c>
      <c r="U188" s="33" t="s">
        <v>629</v>
      </c>
      <c r="V188" s="33">
        <v>7</v>
      </c>
      <c r="W188" s="33">
        <v>14</v>
      </c>
      <c r="X188" s="33">
        <v>34</v>
      </c>
      <c r="Y188" s="33">
        <f t="shared" si="24"/>
        <v>0.82352941176470584</v>
      </c>
      <c r="Z188" s="33">
        <f t="shared" si="25"/>
        <v>3.4285714285714284</v>
      </c>
      <c r="AA188" s="15">
        <f t="shared" si="26"/>
        <v>2.6050420168067223</v>
      </c>
      <c r="AB188" s="33" t="s">
        <v>860</v>
      </c>
      <c r="AC188" s="33" t="s">
        <v>46</v>
      </c>
      <c r="AD188" s="41" t="s">
        <v>615</v>
      </c>
      <c r="AE188" s="41" t="s">
        <v>356</v>
      </c>
    </row>
    <row r="189" spans="1:32" x14ac:dyDescent="0.25">
      <c r="A189" s="33" t="s">
        <v>638</v>
      </c>
      <c r="B189" s="33" t="s">
        <v>171</v>
      </c>
      <c r="D189" s="33" t="s">
        <v>577</v>
      </c>
      <c r="F189" s="33" t="s">
        <v>58</v>
      </c>
      <c r="G189" s="33">
        <v>500</v>
      </c>
      <c r="H189" s="33" t="s">
        <v>42</v>
      </c>
      <c r="I189" s="33" t="s">
        <v>26</v>
      </c>
      <c r="J189" s="33" t="s">
        <v>35</v>
      </c>
      <c r="K189" s="33" t="s">
        <v>48</v>
      </c>
      <c r="L189" s="33" t="s">
        <v>496</v>
      </c>
      <c r="M189" s="33" t="s">
        <v>32</v>
      </c>
      <c r="N189" s="33" t="s">
        <v>50</v>
      </c>
      <c r="O189" s="33" t="s">
        <v>32</v>
      </c>
      <c r="P189" s="33">
        <v>3</v>
      </c>
      <c r="Q189" s="33">
        <v>28</v>
      </c>
      <c r="R189" s="33">
        <v>38</v>
      </c>
      <c r="S189" s="38">
        <v>48</v>
      </c>
      <c r="T189" s="33" t="s">
        <v>917</v>
      </c>
      <c r="U189" s="33" t="s">
        <v>629</v>
      </c>
      <c r="V189" s="33">
        <v>7</v>
      </c>
      <c r="W189" s="33">
        <v>14</v>
      </c>
      <c r="X189" s="33">
        <v>34</v>
      </c>
      <c r="Y189" s="33">
        <f t="shared" si="24"/>
        <v>0.82352941176470584</v>
      </c>
      <c r="Z189" s="33">
        <f t="shared" si="25"/>
        <v>3.4285714285714284</v>
      </c>
      <c r="AA189" s="15">
        <f t="shared" si="26"/>
        <v>2.6050420168067223</v>
      </c>
      <c r="AB189" s="33" t="s">
        <v>860</v>
      </c>
      <c r="AC189" s="33" t="s">
        <v>46</v>
      </c>
      <c r="AD189" s="41" t="s">
        <v>615</v>
      </c>
      <c r="AE189" s="41" t="s">
        <v>356</v>
      </c>
    </row>
    <row r="190" spans="1:32" x14ac:dyDescent="0.25">
      <c r="A190" s="33" t="s">
        <v>639</v>
      </c>
      <c r="B190" s="33" t="s">
        <v>171</v>
      </c>
      <c r="D190" s="33" t="s">
        <v>578</v>
      </c>
      <c r="F190" s="33" t="s">
        <v>11</v>
      </c>
      <c r="G190" s="33">
        <v>850</v>
      </c>
      <c r="H190" s="33" t="s">
        <v>876</v>
      </c>
      <c r="I190" s="33" t="s">
        <v>26</v>
      </c>
      <c r="J190" s="33" t="s">
        <v>137</v>
      </c>
      <c r="K190" s="33" t="s">
        <v>48</v>
      </c>
      <c r="L190" s="33" t="s">
        <v>618</v>
      </c>
      <c r="M190" s="33" t="s">
        <v>616</v>
      </c>
      <c r="N190" s="33" t="s">
        <v>50</v>
      </c>
      <c r="O190" s="33" t="s">
        <v>617</v>
      </c>
      <c r="P190" s="33">
        <v>2</v>
      </c>
      <c r="Q190" s="33">
        <v>30</v>
      </c>
      <c r="S190" s="38">
        <v>46</v>
      </c>
      <c r="T190" s="33" t="s">
        <v>919</v>
      </c>
      <c r="U190" s="33" t="s">
        <v>868</v>
      </c>
      <c r="V190" s="33">
        <v>9</v>
      </c>
      <c r="W190" s="33">
        <v>11</v>
      </c>
      <c r="X190" s="33">
        <v>34</v>
      </c>
      <c r="Y190" s="33">
        <f t="shared" si="24"/>
        <v>0.88235294117647056</v>
      </c>
      <c r="Z190" s="33">
        <f t="shared" si="25"/>
        <v>4.1818181818181817</v>
      </c>
      <c r="AA190" s="15">
        <f t="shared" si="26"/>
        <v>3.2994652406417111</v>
      </c>
      <c r="AB190" s="33" t="s">
        <v>619</v>
      </c>
      <c r="AC190" s="33" t="s">
        <v>61</v>
      </c>
      <c r="AD190" s="33">
        <v>35</v>
      </c>
    </row>
    <row r="191" spans="1:32" x14ac:dyDescent="0.25">
      <c r="A191" s="33" t="s">
        <v>640</v>
      </c>
      <c r="B191" s="33" t="s">
        <v>171</v>
      </c>
      <c r="C191" s="33" t="s">
        <v>118</v>
      </c>
      <c r="D191" s="33" t="s">
        <v>581</v>
      </c>
      <c r="F191" s="33" t="s">
        <v>11</v>
      </c>
      <c r="G191" s="33">
        <v>850</v>
      </c>
      <c r="H191" s="33" t="s">
        <v>876</v>
      </c>
      <c r="I191" s="33" t="s">
        <v>26</v>
      </c>
      <c r="J191" s="33" t="s">
        <v>137</v>
      </c>
      <c r="K191" s="33" t="s">
        <v>48</v>
      </c>
      <c r="L191" s="33" t="s">
        <v>618</v>
      </c>
      <c r="M191" s="33" t="s">
        <v>616</v>
      </c>
      <c r="N191" s="33" t="s">
        <v>50</v>
      </c>
      <c r="O191" s="33" t="s">
        <v>617</v>
      </c>
      <c r="P191" s="33">
        <v>2</v>
      </c>
      <c r="Q191" s="33">
        <v>30</v>
      </c>
      <c r="S191" s="38">
        <v>46</v>
      </c>
      <c r="T191" s="33" t="s">
        <v>919</v>
      </c>
      <c r="U191" s="33" t="s">
        <v>868</v>
      </c>
      <c r="V191" s="33">
        <v>9</v>
      </c>
      <c r="W191" s="33">
        <v>11</v>
      </c>
      <c r="X191" s="33">
        <v>34</v>
      </c>
      <c r="Y191" s="33">
        <f t="shared" si="24"/>
        <v>0.88235294117647056</v>
      </c>
      <c r="Z191" s="33">
        <f t="shared" si="25"/>
        <v>4.1818181818181817</v>
      </c>
      <c r="AA191" s="15">
        <f t="shared" si="26"/>
        <v>3.2994652406417111</v>
      </c>
      <c r="AB191" s="33" t="s">
        <v>619</v>
      </c>
      <c r="AC191" s="33" t="s">
        <v>61</v>
      </c>
      <c r="AD191" s="33">
        <v>35</v>
      </c>
    </row>
    <row r="192" spans="1:32" x14ac:dyDescent="0.25">
      <c r="A192" s="33" t="s">
        <v>641</v>
      </c>
      <c r="B192" s="33" t="s">
        <v>171</v>
      </c>
      <c r="D192" s="33" t="s">
        <v>579</v>
      </c>
      <c r="F192" s="33" t="s">
        <v>11</v>
      </c>
      <c r="G192" s="33">
        <v>600</v>
      </c>
      <c r="H192" s="33" t="s">
        <v>881</v>
      </c>
      <c r="I192" s="33" t="s">
        <v>26</v>
      </c>
      <c r="J192" s="33" t="s">
        <v>35</v>
      </c>
      <c r="K192" s="33" t="s">
        <v>48</v>
      </c>
      <c r="L192" s="35" t="s">
        <v>453</v>
      </c>
      <c r="M192" s="33" t="s">
        <v>620</v>
      </c>
      <c r="N192" s="33" t="s">
        <v>50</v>
      </c>
      <c r="O192" s="35" t="s">
        <v>456</v>
      </c>
      <c r="P192" s="33">
        <v>2</v>
      </c>
      <c r="Q192" s="33">
        <v>30</v>
      </c>
      <c r="S192" s="38">
        <v>46</v>
      </c>
      <c r="T192" s="33" t="s">
        <v>919</v>
      </c>
      <c r="U192" s="33" t="s">
        <v>501</v>
      </c>
      <c r="V192" s="33">
        <v>8</v>
      </c>
      <c r="W192" s="33">
        <v>11</v>
      </c>
      <c r="X192" s="33">
        <v>34</v>
      </c>
      <c r="Y192" s="33">
        <f t="shared" si="24"/>
        <v>0.88235294117647056</v>
      </c>
      <c r="Z192" s="33">
        <f t="shared" si="25"/>
        <v>4.1818181818181817</v>
      </c>
      <c r="AA192" s="15">
        <f t="shared" si="26"/>
        <v>3.2994652406417111</v>
      </c>
      <c r="AB192" s="33" t="s">
        <v>619</v>
      </c>
      <c r="AC192" s="33" t="s">
        <v>61</v>
      </c>
      <c r="AD192" s="33">
        <v>35</v>
      </c>
      <c r="AE192" s="42"/>
      <c r="AF192" s="42"/>
    </row>
    <row r="193" spans="1:32" x14ac:dyDescent="0.25">
      <c r="A193" s="33" t="s">
        <v>642</v>
      </c>
      <c r="B193" s="33" t="s">
        <v>171</v>
      </c>
      <c r="C193" s="33" t="s">
        <v>118</v>
      </c>
      <c r="D193" s="33" t="s">
        <v>580</v>
      </c>
      <c r="F193" s="33" t="s">
        <v>11</v>
      </c>
      <c r="G193" s="33">
        <v>600</v>
      </c>
      <c r="H193" s="33" t="s">
        <v>881</v>
      </c>
      <c r="I193" s="33" t="s">
        <v>26</v>
      </c>
      <c r="J193" s="33" t="s">
        <v>35</v>
      </c>
      <c r="K193" s="33" t="s">
        <v>48</v>
      </c>
      <c r="L193" s="35" t="s">
        <v>453</v>
      </c>
      <c r="M193" s="33" t="s">
        <v>620</v>
      </c>
      <c r="N193" s="33" t="s">
        <v>50</v>
      </c>
      <c r="O193" s="35" t="s">
        <v>456</v>
      </c>
      <c r="P193" s="33">
        <v>2</v>
      </c>
      <c r="Q193" s="33">
        <v>30</v>
      </c>
      <c r="S193" s="38">
        <v>46</v>
      </c>
      <c r="T193" s="33" t="s">
        <v>919</v>
      </c>
      <c r="U193" s="33" t="s">
        <v>501</v>
      </c>
      <c r="V193" s="33">
        <v>8</v>
      </c>
      <c r="W193" s="33">
        <v>11</v>
      </c>
      <c r="X193" s="33">
        <v>34</v>
      </c>
      <c r="Y193" s="33">
        <f t="shared" si="24"/>
        <v>0.88235294117647056</v>
      </c>
      <c r="Z193" s="33">
        <f t="shared" si="25"/>
        <v>4.1818181818181817</v>
      </c>
      <c r="AA193" s="15">
        <f t="shared" si="26"/>
        <v>3.2994652406417111</v>
      </c>
      <c r="AB193" s="33" t="s">
        <v>619</v>
      </c>
      <c r="AC193" s="33" t="s">
        <v>61</v>
      </c>
      <c r="AD193" s="33">
        <v>35</v>
      </c>
      <c r="AE193" s="42"/>
      <c r="AF193" s="42"/>
    </row>
    <row r="194" spans="1:32" x14ac:dyDescent="0.25">
      <c r="A194" s="33" t="s">
        <v>643</v>
      </c>
      <c r="B194" s="33" t="s">
        <v>171</v>
      </c>
      <c r="D194" s="33" t="s">
        <v>582</v>
      </c>
      <c r="F194" s="33" t="s">
        <v>11</v>
      </c>
      <c r="G194" s="33">
        <v>460</v>
      </c>
      <c r="H194" s="33" t="s">
        <v>42</v>
      </c>
      <c r="I194" s="33" t="s">
        <v>26</v>
      </c>
      <c r="J194" s="33" t="s">
        <v>35</v>
      </c>
      <c r="K194" s="33" t="s">
        <v>48</v>
      </c>
      <c r="L194" s="33" t="s">
        <v>496</v>
      </c>
      <c r="M194" s="33" t="s">
        <v>620</v>
      </c>
      <c r="N194" s="33" t="s">
        <v>50</v>
      </c>
      <c r="O194" s="33" t="s">
        <v>32</v>
      </c>
      <c r="P194" s="33">
        <v>3</v>
      </c>
      <c r="Q194" s="33">
        <v>28</v>
      </c>
      <c r="R194" s="33">
        <v>38</v>
      </c>
      <c r="S194" s="38">
        <v>48</v>
      </c>
      <c r="T194" s="33" t="s">
        <v>917</v>
      </c>
      <c r="U194" s="33" t="s">
        <v>629</v>
      </c>
      <c r="V194" s="33">
        <v>7</v>
      </c>
      <c r="W194" s="33">
        <v>12</v>
      </c>
      <c r="X194" s="33">
        <v>32</v>
      </c>
      <c r="Y194" s="33">
        <f t="shared" si="24"/>
        <v>0.875</v>
      </c>
      <c r="Z194" s="33">
        <f t="shared" si="25"/>
        <v>4</v>
      </c>
      <c r="AA194" s="15">
        <f t="shared" si="26"/>
        <v>3.125</v>
      </c>
      <c r="AB194" s="33" t="s">
        <v>621</v>
      </c>
      <c r="AC194" s="33" t="s">
        <v>52</v>
      </c>
      <c r="AD194" s="42">
        <v>32</v>
      </c>
      <c r="AE194" s="42"/>
      <c r="AF194" s="42"/>
    </row>
    <row r="195" spans="1:32" x14ac:dyDescent="0.25">
      <c r="A195" s="33" t="s">
        <v>644</v>
      </c>
      <c r="B195" s="33" t="s">
        <v>171</v>
      </c>
      <c r="D195" s="33" t="s">
        <v>583</v>
      </c>
      <c r="F195" s="33" t="s">
        <v>11</v>
      </c>
      <c r="G195" s="33">
        <v>460</v>
      </c>
      <c r="H195" s="33" t="s">
        <v>42</v>
      </c>
      <c r="I195" s="33" t="s">
        <v>26</v>
      </c>
      <c r="J195" s="33" t="s">
        <v>35</v>
      </c>
      <c r="K195" s="33" t="s">
        <v>48</v>
      </c>
      <c r="L195" s="33" t="s">
        <v>496</v>
      </c>
      <c r="M195" s="33" t="s">
        <v>620</v>
      </c>
      <c r="N195" s="33" t="s">
        <v>50</v>
      </c>
      <c r="O195" s="33" t="s">
        <v>32</v>
      </c>
      <c r="P195" s="33">
        <v>3</v>
      </c>
      <c r="Q195" s="33">
        <v>28</v>
      </c>
      <c r="R195" s="33">
        <v>38</v>
      </c>
      <c r="S195" s="38">
        <v>48</v>
      </c>
      <c r="T195" s="33" t="s">
        <v>917</v>
      </c>
      <c r="U195" s="33" t="s">
        <v>629</v>
      </c>
      <c r="V195" s="33">
        <v>7</v>
      </c>
      <c r="W195" s="33">
        <v>12</v>
      </c>
      <c r="X195" s="33">
        <v>32</v>
      </c>
      <c r="Y195" s="33">
        <f t="shared" si="24"/>
        <v>0.875</v>
      </c>
      <c r="Z195" s="33">
        <f t="shared" si="25"/>
        <v>4</v>
      </c>
      <c r="AA195" s="15">
        <f t="shared" si="26"/>
        <v>3.125</v>
      </c>
      <c r="AB195" s="33" t="s">
        <v>621</v>
      </c>
      <c r="AC195" s="33" t="s">
        <v>52</v>
      </c>
      <c r="AD195" s="42">
        <v>32</v>
      </c>
      <c r="AE195" s="42"/>
      <c r="AF195" s="42"/>
    </row>
    <row r="196" spans="1:32" x14ac:dyDescent="0.25">
      <c r="A196" s="33" t="s">
        <v>645</v>
      </c>
      <c r="B196" s="33" t="s">
        <v>171</v>
      </c>
      <c r="D196" s="33" t="s">
        <v>584</v>
      </c>
      <c r="F196" s="33" t="s">
        <v>58</v>
      </c>
      <c r="G196" s="33">
        <v>650</v>
      </c>
      <c r="H196" s="33" t="s">
        <v>622</v>
      </c>
      <c r="I196" s="33" t="s">
        <v>26</v>
      </c>
      <c r="J196" s="33" t="s">
        <v>35</v>
      </c>
      <c r="K196" s="33" t="s">
        <v>48</v>
      </c>
      <c r="L196" s="33" t="s">
        <v>49</v>
      </c>
      <c r="M196" s="33" t="s">
        <v>32</v>
      </c>
      <c r="N196" s="33" t="s">
        <v>50</v>
      </c>
      <c r="O196" s="33" t="s">
        <v>32</v>
      </c>
      <c r="P196" s="33">
        <v>1</v>
      </c>
      <c r="Q196" s="33">
        <v>42</v>
      </c>
      <c r="S196" s="36">
        <v>42</v>
      </c>
      <c r="T196" s="33" t="s">
        <v>919</v>
      </c>
      <c r="U196" s="33" t="s">
        <v>623</v>
      </c>
      <c r="V196" s="33">
        <v>9</v>
      </c>
      <c r="W196" s="33">
        <v>11</v>
      </c>
      <c r="X196" s="33">
        <v>36</v>
      </c>
      <c r="Y196" s="33">
        <f t="shared" si="24"/>
        <v>1.1666666666666667</v>
      </c>
      <c r="Z196" s="33">
        <f t="shared" si="25"/>
        <v>3.8181818181818183</v>
      </c>
      <c r="AA196" s="15">
        <f t="shared" si="26"/>
        <v>2.6515151515151514</v>
      </c>
      <c r="AB196" s="33" t="s">
        <v>206</v>
      </c>
      <c r="AC196" s="33" t="s">
        <v>61</v>
      </c>
      <c r="AD196" s="41" t="s">
        <v>355</v>
      </c>
      <c r="AE196" s="41" t="s">
        <v>356</v>
      </c>
    </row>
    <row r="197" spans="1:32" x14ac:dyDescent="0.25">
      <c r="A197" s="33" t="s">
        <v>646</v>
      </c>
      <c r="B197" s="33" t="s">
        <v>171</v>
      </c>
      <c r="D197" s="33" t="s">
        <v>585</v>
      </c>
      <c r="F197" s="33" t="s">
        <v>58</v>
      </c>
      <c r="G197" s="33">
        <v>650</v>
      </c>
      <c r="H197" s="33" t="s">
        <v>622</v>
      </c>
      <c r="I197" s="33" t="s">
        <v>26</v>
      </c>
      <c r="J197" s="33" t="s">
        <v>35</v>
      </c>
      <c r="K197" s="33" t="s">
        <v>48</v>
      </c>
      <c r="L197" s="33" t="s">
        <v>49</v>
      </c>
      <c r="M197" s="33" t="s">
        <v>32</v>
      </c>
      <c r="N197" s="33" t="s">
        <v>50</v>
      </c>
      <c r="O197" s="33" t="s">
        <v>32</v>
      </c>
      <c r="P197" s="33">
        <v>1</v>
      </c>
      <c r="Q197" s="33">
        <v>42</v>
      </c>
      <c r="S197" s="36">
        <v>42</v>
      </c>
      <c r="T197" s="33" t="s">
        <v>919</v>
      </c>
      <c r="U197" s="33" t="s">
        <v>623</v>
      </c>
      <c r="V197" s="33">
        <v>9</v>
      </c>
      <c r="W197" s="33">
        <v>11</v>
      </c>
      <c r="X197" s="33">
        <v>36</v>
      </c>
      <c r="Y197" s="33">
        <f t="shared" si="24"/>
        <v>1.1666666666666667</v>
      </c>
      <c r="Z197" s="33">
        <f t="shared" si="25"/>
        <v>3.8181818181818183</v>
      </c>
      <c r="AA197" s="15">
        <f t="shared" si="26"/>
        <v>2.6515151515151514</v>
      </c>
      <c r="AB197" s="33" t="s">
        <v>206</v>
      </c>
      <c r="AC197" s="33" t="s">
        <v>61</v>
      </c>
      <c r="AD197" s="41" t="s">
        <v>355</v>
      </c>
      <c r="AE197" s="41" t="s">
        <v>356</v>
      </c>
    </row>
    <row r="198" spans="1:32" x14ac:dyDescent="0.25">
      <c r="A198" s="33" t="s">
        <v>647</v>
      </c>
      <c r="B198" s="33" t="s">
        <v>171</v>
      </c>
      <c r="D198" s="33" t="s">
        <v>586</v>
      </c>
      <c r="F198" s="33" t="s">
        <v>58</v>
      </c>
      <c r="G198" s="33">
        <v>550</v>
      </c>
      <c r="H198" s="33" t="s">
        <v>454</v>
      </c>
      <c r="I198" s="33" t="s">
        <v>26</v>
      </c>
      <c r="J198" s="33" t="s">
        <v>35</v>
      </c>
      <c r="K198" s="33" t="s">
        <v>48</v>
      </c>
      <c r="L198" s="33" t="s">
        <v>49</v>
      </c>
      <c r="M198" s="33" t="s">
        <v>32</v>
      </c>
      <c r="N198" s="33" t="s">
        <v>50</v>
      </c>
      <c r="O198" s="33" t="s">
        <v>32</v>
      </c>
      <c r="P198" s="33">
        <v>1</v>
      </c>
      <c r="Q198" s="33">
        <v>42</v>
      </c>
      <c r="S198" s="36">
        <v>42</v>
      </c>
      <c r="T198" s="33" t="s">
        <v>917</v>
      </c>
      <c r="U198" s="33" t="s">
        <v>629</v>
      </c>
      <c r="V198" s="33">
        <v>7</v>
      </c>
      <c r="W198" s="33">
        <v>14</v>
      </c>
      <c r="X198" s="33">
        <v>34</v>
      </c>
      <c r="Y198" s="33">
        <f t="shared" si="24"/>
        <v>1.2352941176470589</v>
      </c>
      <c r="Z198" s="33">
        <f t="shared" si="25"/>
        <v>3</v>
      </c>
      <c r="AA198" s="15">
        <f t="shared" si="26"/>
        <v>1.7647058823529411</v>
      </c>
      <c r="AB198" s="33" t="s">
        <v>32</v>
      </c>
      <c r="AC198" s="33" t="s">
        <v>46</v>
      </c>
      <c r="AD198" s="41" t="s">
        <v>355</v>
      </c>
      <c r="AE198" s="41" t="s">
        <v>356</v>
      </c>
    </row>
    <row r="199" spans="1:32" x14ac:dyDescent="0.25">
      <c r="A199" s="33" t="s">
        <v>648</v>
      </c>
      <c r="B199" s="33" t="s">
        <v>171</v>
      </c>
      <c r="D199" s="33" t="s">
        <v>587</v>
      </c>
      <c r="F199" s="33" t="s">
        <v>58</v>
      </c>
      <c r="G199" s="33">
        <v>550</v>
      </c>
      <c r="H199" s="33" t="s">
        <v>454</v>
      </c>
      <c r="I199" s="33" t="s">
        <v>26</v>
      </c>
      <c r="J199" s="33" t="s">
        <v>35</v>
      </c>
      <c r="K199" s="33" t="s">
        <v>48</v>
      </c>
      <c r="L199" s="33" t="s">
        <v>49</v>
      </c>
      <c r="M199" s="33" t="s">
        <v>32</v>
      </c>
      <c r="N199" s="33" t="s">
        <v>50</v>
      </c>
      <c r="O199" s="33" t="s">
        <v>32</v>
      </c>
      <c r="P199" s="33">
        <v>1</v>
      </c>
      <c r="Q199" s="33">
        <v>42</v>
      </c>
      <c r="S199" s="36">
        <v>42</v>
      </c>
      <c r="T199" s="33" t="s">
        <v>917</v>
      </c>
      <c r="U199" s="33" t="s">
        <v>629</v>
      </c>
      <c r="V199" s="33">
        <v>7</v>
      </c>
      <c r="W199" s="33">
        <v>14</v>
      </c>
      <c r="X199" s="33">
        <v>34</v>
      </c>
      <c r="Y199" s="33">
        <f t="shared" si="24"/>
        <v>1.2352941176470589</v>
      </c>
      <c r="Z199" s="33">
        <f t="shared" si="25"/>
        <v>3</v>
      </c>
      <c r="AA199" s="15">
        <f t="shared" si="26"/>
        <v>1.7647058823529411</v>
      </c>
      <c r="AB199" s="33" t="s">
        <v>32</v>
      </c>
      <c r="AC199" s="33" t="s">
        <v>46</v>
      </c>
      <c r="AD199" s="41" t="s">
        <v>355</v>
      </c>
      <c r="AE199" s="41" t="s">
        <v>356</v>
      </c>
    </row>
    <row r="200" spans="1:32" x14ac:dyDescent="0.25">
      <c r="A200" s="33" t="s">
        <v>649</v>
      </c>
      <c r="B200" s="33" t="s">
        <v>171</v>
      </c>
      <c r="D200" s="33" t="s">
        <v>588</v>
      </c>
      <c r="F200" s="33" t="s">
        <v>58</v>
      </c>
      <c r="G200" s="33">
        <v>650</v>
      </c>
      <c r="H200" s="33" t="s">
        <v>454</v>
      </c>
      <c r="I200" s="33" t="s">
        <v>26</v>
      </c>
      <c r="J200" s="33" t="s">
        <v>26</v>
      </c>
      <c r="K200" s="33" t="s">
        <v>45</v>
      </c>
      <c r="L200" s="35" t="s">
        <v>453</v>
      </c>
      <c r="M200" s="33" t="s">
        <v>32</v>
      </c>
      <c r="N200" s="33" t="s">
        <v>50</v>
      </c>
      <c r="O200" s="33" t="s">
        <v>624</v>
      </c>
      <c r="P200" s="33">
        <v>3</v>
      </c>
      <c r="Q200" s="33">
        <v>28</v>
      </c>
      <c r="R200" s="33">
        <v>38</v>
      </c>
      <c r="S200" s="38">
        <v>48</v>
      </c>
      <c r="T200" s="33" t="s">
        <v>919</v>
      </c>
      <c r="U200" s="33" t="s">
        <v>501</v>
      </c>
      <c r="V200" s="33">
        <v>8</v>
      </c>
      <c r="W200" s="33">
        <v>11</v>
      </c>
      <c r="X200" s="33">
        <v>32</v>
      </c>
      <c r="Y200" s="33">
        <f t="shared" si="24"/>
        <v>0.875</v>
      </c>
      <c r="Z200" s="33">
        <f t="shared" si="25"/>
        <v>4.3636363636363633</v>
      </c>
      <c r="AA200" s="15">
        <f t="shared" si="26"/>
        <v>3.4886363636363633</v>
      </c>
      <c r="AB200" s="33" t="s">
        <v>499</v>
      </c>
      <c r="AC200" s="33" t="s">
        <v>60</v>
      </c>
      <c r="AD200" s="33">
        <v>38</v>
      </c>
    </row>
    <row r="201" spans="1:32" x14ac:dyDescent="0.25">
      <c r="A201" s="33" t="s">
        <v>650</v>
      </c>
      <c r="B201" s="33" t="s">
        <v>171</v>
      </c>
      <c r="D201" s="33" t="s">
        <v>589</v>
      </c>
      <c r="F201" s="33" t="s">
        <v>58</v>
      </c>
      <c r="G201" s="33">
        <v>650</v>
      </c>
      <c r="H201" s="33" t="s">
        <v>454</v>
      </c>
      <c r="I201" s="33" t="s">
        <v>26</v>
      </c>
      <c r="J201" s="33" t="s">
        <v>26</v>
      </c>
      <c r="K201" s="33" t="s">
        <v>45</v>
      </c>
      <c r="L201" s="35" t="s">
        <v>453</v>
      </c>
      <c r="M201" s="33" t="s">
        <v>32</v>
      </c>
      <c r="N201" s="33" t="s">
        <v>50</v>
      </c>
      <c r="O201" s="33" t="s">
        <v>624</v>
      </c>
      <c r="P201" s="33">
        <v>3</v>
      </c>
      <c r="Q201" s="33">
        <v>28</v>
      </c>
      <c r="R201" s="33">
        <v>38</v>
      </c>
      <c r="S201" s="38">
        <v>48</v>
      </c>
      <c r="T201" s="33" t="s">
        <v>919</v>
      </c>
      <c r="U201" s="33" t="s">
        <v>501</v>
      </c>
      <c r="V201" s="33">
        <v>8</v>
      </c>
      <c r="W201" s="33">
        <v>11</v>
      </c>
      <c r="X201" s="33">
        <v>32</v>
      </c>
      <c r="Y201" s="33">
        <f t="shared" si="24"/>
        <v>0.875</v>
      </c>
      <c r="Z201" s="33">
        <f t="shared" si="25"/>
        <v>4.3636363636363633</v>
      </c>
      <c r="AA201" s="15">
        <f t="shared" si="26"/>
        <v>3.4886363636363633</v>
      </c>
      <c r="AB201" s="33" t="s">
        <v>499</v>
      </c>
      <c r="AC201" s="33" t="s">
        <v>60</v>
      </c>
      <c r="AD201" s="33">
        <v>38</v>
      </c>
    </row>
    <row r="202" spans="1:32" x14ac:dyDescent="0.25">
      <c r="A202" s="33" t="s">
        <v>651</v>
      </c>
      <c r="B202" s="33" t="s">
        <v>171</v>
      </c>
      <c r="D202" s="33" t="s">
        <v>590</v>
      </c>
      <c r="F202" s="33" t="s">
        <v>58</v>
      </c>
      <c r="G202" s="33">
        <v>550</v>
      </c>
      <c r="H202" s="33" t="s">
        <v>42</v>
      </c>
      <c r="I202" s="33" t="s">
        <v>26</v>
      </c>
      <c r="J202" s="33" t="s">
        <v>156</v>
      </c>
      <c r="K202" s="33" t="s">
        <v>45</v>
      </c>
      <c r="L202" s="35" t="s">
        <v>453</v>
      </c>
      <c r="M202" s="33" t="s">
        <v>32</v>
      </c>
      <c r="N202" s="33" t="s">
        <v>50</v>
      </c>
      <c r="O202" s="33" t="s">
        <v>624</v>
      </c>
      <c r="P202" s="33">
        <v>3</v>
      </c>
      <c r="Q202" s="33">
        <v>28</v>
      </c>
      <c r="R202" s="33">
        <v>38</v>
      </c>
      <c r="S202" s="38">
        <v>48</v>
      </c>
      <c r="T202" s="33" t="s">
        <v>917</v>
      </c>
      <c r="U202" s="33" t="s">
        <v>872</v>
      </c>
      <c r="V202" s="33">
        <v>8</v>
      </c>
      <c r="W202" s="33">
        <v>12</v>
      </c>
      <c r="X202" s="33">
        <v>32</v>
      </c>
      <c r="Y202" s="33">
        <f t="shared" si="24"/>
        <v>0.875</v>
      </c>
      <c r="Z202" s="33">
        <f t="shared" si="25"/>
        <v>4</v>
      </c>
      <c r="AA202" s="15">
        <f t="shared" si="26"/>
        <v>3.125</v>
      </c>
      <c r="AB202" s="33" t="s">
        <v>621</v>
      </c>
      <c r="AC202" s="33" t="s">
        <v>52</v>
      </c>
      <c r="AD202" s="33">
        <v>38</v>
      </c>
    </row>
    <row r="203" spans="1:32" x14ac:dyDescent="0.25">
      <c r="A203" s="33" t="s">
        <v>652</v>
      </c>
      <c r="B203" s="33" t="s">
        <v>171</v>
      </c>
      <c r="D203" s="33" t="s">
        <v>591</v>
      </c>
      <c r="F203" s="33" t="s">
        <v>58</v>
      </c>
      <c r="G203" s="33">
        <v>550</v>
      </c>
      <c r="H203" s="33" t="s">
        <v>42</v>
      </c>
      <c r="I203" s="33" t="s">
        <v>26</v>
      </c>
      <c r="J203" s="33" t="s">
        <v>156</v>
      </c>
      <c r="K203" s="33" t="s">
        <v>45</v>
      </c>
      <c r="L203" s="35" t="s">
        <v>453</v>
      </c>
      <c r="M203" s="33" t="s">
        <v>32</v>
      </c>
      <c r="N203" s="33" t="s">
        <v>50</v>
      </c>
      <c r="O203" s="33" t="s">
        <v>624</v>
      </c>
      <c r="P203" s="33">
        <v>3</v>
      </c>
      <c r="Q203" s="33">
        <v>28</v>
      </c>
      <c r="R203" s="33">
        <v>38</v>
      </c>
      <c r="S203" s="38">
        <v>48</v>
      </c>
      <c r="T203" s="33" t="s">
        <v>917</v>
      </c>
      <c r="U203" s="33" t="s">
        <v>872</v>
      </c>
      <c r="V203" s="33">
        <v>8</v>
      </c>
      <c r="W203" s="33">
        <v>12</v>
      </c>
      <c r="X203" s="33">
        <v>32</v>
      </c>
      <c r="Y203" s="33">
        <f t="shared" si="24"/>
        <v>0.875</v>
      </c>
      <c r="Z203" s="33">
        <f t="shared" si="25"/>
        <v>4</v>
      </c>
      <c r="AA203" s="15">
        <f t="shared" si="26"/>
        <v>3.125</v>
      </c>
      <c r="AB203" s="33" t="s">
        <v>621</v>
      </c>
      <c r="AC203" s="33" t="s">
        <v>52</v>
      </c>
      <c r="AD203" s="33">
        <v>38</v>
      </c>
    </row>
    <row r="204" spans="1:32" x14ac:dyDescent="0.25">
      <c r="A204" s="33" t="s">
        <v>653</v>
      </c>
      <c r="B204" s="33" t="s">
        <v>171</v>
      </c>
      <c r="D204" s="33" t="s">
        <v>592</v>
      </c>
      <c r="F204" s="33" t="s">
        <v>58</v>
      </c>
      <c r="G204" s="33">
        <v>480</v>
      </c>
      <c r="H204" s="33" t="s">
        <v>42</v>
      </c>
      <c r="I204" s="33" t="s">
        <v>26</v>
      </c>
      <c r="J204" s="33" t="s">
        <v>35</v>
      </c>
      <c r="K204" s="33" t="s">
        <v>48</v>
      </c>
      <c r="L204" s="33" t="s">
        <v>496</v>
      </c>
      <c r="M204" s="33" t="s">
        <v>32</v>
      </c>
      <c r="N204" s="33" t="s">
        <v>50</v>
      </c>
      <c r="O204" s="35" t="s">
        <v>456</v>
      </c>
      <c r="P204" s="33">
        <v>3</v>
      </c>
      <c r="Q204" s="33">
        <v>28</v>
      </c>
      <c r="R204" s="33">
        <v>38</v>
      </c>
      <c r="S204" s="38">
        <v>48</v>
      </c>
      <c r="T204" s="33" t="s">
        <v>917</v>
      </c>
      <c r="U204" s="33" t="s">
        <v>629</v>
      </c>
      <c r="V204" s="33">
        <v>7</v>
      </c>
      <c r="W204" s="33">
        <v>14</v>
      </c>
      <c r="X204" s="33">
        <v>34</v>
      </c>
      <c r="Y204" s="33">
        <f t="shared" si="24"/>
        <v>0.82352941176470584</v>
      </c>
      <c r="Z204" s="33">
        <f t="shared" si="25"/>
        <v>3.4285714285714284</v>
      </c>
      <c r="AA204" s="15">
        <f t="shared" si="26"/>
        <v>2.6050420168067223</v>
      </c>
      <c r="AB204" s="33" t="s">
        <v>621</v>
      </c>
      <c r="AC204" s="33" t="s">
        <v>52</v>
      </c>
      <c r="AD204" s="42">
        <v>38</v>
      </c>
      <c r="AF204" s="42"/>
    </row>
    <row r="205" spans="1:32" x14ac:dyDescent="0.25">
      <c r="A205" s="33" t="s">
        <v>654</v>
      </c>
      <c r="B205" s="33" t="s">
        <v>171</v>
      </c>
      <c r="D205" s="33" t="s">
        <v>593</v>
      </c>
      <c r="F205" s="33" t="s">
        <v>58</v>
      </c>
      <c r="G205" s="33">
        <v>480</v>
      </c>
      <c r="H205" s="33" t="s">
        <v>42</v>
      </c>
      <c r="I205" s="33" t="s">
        <v>26</v>
      </c>
      <c r="J205" s="33" t="s">
        <v>35</v>
      </c>
      <c r="K205" s="33" t="s">
        <v>48</v>
      </c>
      <c r="L205" s="33" t="s">
        <v>496</v>
      </c>
      <c r="M205" s="33" t="s">
        <v>32</v>
      </c>
      <c r="N205" s="33" t="s">
        <v>50</v>
      </c>
      <c r="O205" s="35" t="s">
        <v>456</v>
      </c>
      <c r="P205" s="33">
        <v>3</v>
      </c>
      <c r="Q205" s="33">
        <v>28</v>
      </c>
      <c r="R205" s="33">
        <v>38</v>
      </c>
      <c r="S205" s="38">
        <v>48</v>
      </c>
      <c r="T205" s="33" t="s">
        <v>917</v>
      </c>
      <c r="U205" s="33" t="s">
        <v>629</v>
      </c>
      <c r="V205" s="33">
        <v>7</v>
      </c>
      <c r="W205" s="33">
        <v>14</v>
      </c>
      <c r="X205" s="33">
        <v>34</v>
      </c>
      <c r="Y205" s="33">
        <f t="shared" si="24"/>
        <v>0.82352941176470584</v>
      </c>
      <c r="Z205" s="33">
        <f t="shared" si="25"/>
        <v>3.4285714285714284</v>
      </c>
      <c r="AA205" s="15">
        <f t="shared" si="26"/>
        <v>2.6050420168067223</v>
      </c>
      <c r="AB205" s="33" t="s">
        <v>621</v>
      </c>
      <c r="AC205" s="33" t="s">
        <v>52</v>
      </c>
      <c r="AD205" s="42">
        <v>38</v>
      </c>
      <c r="AF205" s="42"/>
    </row>
    <row r="206" spans="1:32" x14ac:dyDescent="0.25">
      <c r="A206" s="33" t="s">
        <v>655</v>
      </c>
      <c r="B206" s="33" t="s">
        <v>171</v>
      </c>
      <c r="D206" s="33" t="s">
        <v>594</v>
      </c>
      <c r="F206" s="33" t="s">
        <v>58</v>
      </c>
      <c r="G206" s="33">
        <v>400</v>
      </c>
      <c r="H206" s="33" t="s">
        <v>883</v>
      </c>
      <c r="I206" s="33" t="s">
        <v>35</v>
      </c>
      <c r="J206" s="33" t="s">
        <v>35</v>
      </c>
      <c r="K206" s="33" t="s">
        <v>48</v>
      </c>
      <c r="L206" s="33" t="s">
        <v>49</v>
      </c>
      <c r="M206" s="33" t="s">
        <v>32</v>
      </c>
      <c r="N206" s="33" t="s">
        <v>50</v>
      </c>
      <c r="O206" s="33" t="s">
        <v>32</v>
      </c>
      <c r="P206" s="33">
        <v>1</v>
      </c>
      <c r="Q206" s="33">
        <v>44</v>
      </c>
      <c r="S206" s="36">
        <v>44</v>
      </c>
      <c r="T206" s="33" t="s">
        <v>917</v>
      </c>
      <c r="U206" s="33" t="s">
        <v>629</v>
      </c>
      <c r="V206" s="33">
        <v>7</v>
      </c>
      <c r="W206" s="33">
        <v>14</v>
      </c>
      <c r="X206" s="33">
        <v>34</v>
      </c>
      <c r="Y206" s="33">
        <f t="shared" si="24"/>
        <v>1.2941176470588236</v>
      </c>
      <c r="Z206" s="33">
        <f t="shared" si="25"/>
        <v>3.1428571428571428</v>
      </c>
      <c r="AA206" s="15">
        <f t="shared" si="26"/>
        <v>1.8487394957983192</v>
      </c>
      <c r="AB206" s="33" t="s">
        <v>621</v>
      </c>
      <c r="AC206" s="33" t="s">
        <v>52</v>
      </c>
      <c r="AD206" s="42">
        <v>38</v>
      </c>
      <c r="AF206" s="42"/>
    </row>
    <row r="207" spans="1:32" x14ac:dyDescent="0.25">
      <c r="A207" s="33" t="s">
        <v>656</v>
      </c>
      <c r="B207" s="33" t="s">
        <v>171</v>
      </c>
      <c r="D207" s="33" t="s">
        <v>595</v>
      </c>
      <c r="F207" s="33" t="s">
        <v>58</v>
      </c>
      <c r="G207" s="33">
        <v>400</v>
      </c>
      <c r="H207" s="33" t="s">
        <v>883</v>
      </c>
      <c r="I207" s="33" t="s">
        <v>35</v>
      </c>
      <c r="J207" s="33" t="s">
        <v>35</v>
      </c>
      <c r="K207" s="33" t="s">
        <v>48</v>
      </c>
      <c r="L207" s="33" t="s">
        <v>49</v>
      </c>
      <c r="M207" s="33" t="s">
        <v>32</v>
      </c>
      <c r="N207" s="33" t="s">
        <v>50</v>
      </c>
      <c r="O207" s="33" t="s">
        <v>32</v>
      </c>
      <c r="P207" s="33">
        <v>1</v>
      </c>
      <c r="Q207" s="33">
        <v>44</v>
      </c>
      <c r="S207" s="36">
        <v>44</v>
      </c>
      <c r="T207" s="33" t="s">
        <v>917</v>
      </c>
      <c r="U207" s="33" t="s">
        <v>629</v>
      </c>
      <c r="V207" s="33">
        <v>7</v>
      </c>
      <c r="W207" s="33">
        <v>14</v>
      </c>
      <c r="X207" s="33">
        <v>34</v>
      </c>
      <c r="Y207" s="33">
        <f t="shared" si="24"/>
        <v>1.2941176470588236</v>
      </c>
      <c r="Z207" s="33">
        <f t="shared" si="25"/>
        <v>3.1428571428571428</v>
      </c>
      <c r="AA207" s="15">
        <f t="shared" si="26"/>
        <v>1.8487394957983192</v>
      </c>
      <c r="AB207" s="33" t="s">
        <v>621</v>
      </c>
      <c r="AC207" s="33" t="s">
        <v>52</v>
      </c>
      <c r="AD207" s="42">
        <v>38</v>
      </c>
      <c r="AF207" s="42"/>
    </row>
    <row r="208" spans="1:32" x14ac:dyDescent="0.25">
      <c r="A208" s="33" t="s">
        <v>657</v>
      </c>
      <c r="B208" s="33" t="s">
        <v>171</v>
      </c>
      <c r="D208" s="33" t="s">
        <v>597</v>
      </c>
      <c r="F208" s="33" t="s">
        <v>858</v>
      </c>
      <c r="G208" s="33">
        <v>1150</v>
      </c>
      <c r="H208" s="33" t="s">
        <v>878</v>
      </c>
      <c r="I208" s="33" t="s">
        <v>910</v>
      </c>
      <c r="J208" s="33" t="s">
        <v>625</v>
      </c>
      <c r="K208" s="33" t="s">
        <v>48</v>
      </c>
      <c r="L208" s="33" t="s">
        <v>49</v>
      </c>
      <c r="M208" s="33" t="s">
        <v>616</v>
      </c>
      <c r="N208" s="33" t="s">
        <v>50</v>
      </c>
      <c r="O208" s="33" t="s">
        <v>626</v>
      </c>
      <c r="P208" s="33">
        <v>1</v>
      </c>
      <c r="Q208" s="33">
        <v>40</v>
      </c>
      <c r="S208" s="36">
        <v>40</v>
      </c>
      <c r="T208" s="33" t="s">
        <v>919</v>
      </c>
      <c r="U208" s="33" t="s">
        <v>870</v>
      </c>
      <c r="V208" s="33">
        <v>10</v>
      </c>
      <c r="W208" s="33">
        <v>11</v>
      </c>
      <c r="X208" s="33">
        <v>42</v>
      </c>
      <c r="Y208" s="33">
        <f t="shared" si="24"/>
        <v>0.95238095238095233</v>
      </c>
      <c r="Z208" s="33">
        <f t="shared" si="25"/>
        <v>3.6363636363636362</v>
      </c>
      <c r="AA208" s="15">
        <f t="shared" si="26"/>
        <v>2.6839826839826841</v>
      </c>
      <c r="AB208" s="33" t="s">
        <v>619</v>
      </c>
      <c r="AC208" s="46" t="s">
        <v>61</v>
      </c>
      <c r="AD208" s="40">
        <v>47</v>
      </c>
      <c r="AE208" s="41" t="s">
        <v>433</v>
      </c>
    </row>
    <row r="209" spans="1:31" x14ac:dyDescent="0.25">
      <c r="A209" s="33" t="s">
        <v>658</v>
      </c>
      <c r="B209" s="33" t="s">
        <v>171</v>
      </c>
      <c r="D209" s="33" t="s">
        <v>598</v>
      </c>
      <c r="F209" s="33" t="s">
        <v>858</v>
      </c>
      <c r="G209" s="33">
        <v>930</v>
      </c>
      <c r="H209" s="33" t="s">
        <v>876</v>
      </c>
      <c r="I209" s="33" t="s">
        <v>910</v>
      </c>
      <c r="J209" s="33" t="s">
        <v>625</v>
      </c>
      <c r="K209" s="33" t="s">
        <v>48</v>
      </c>
      <c r="L209" s="33" t="s">
        <v>49</v>
      </c>
      <c r="M209" s="33" t="s">
        <v>616</v>
      </c>
      <c r="N209" s="33" t="s">
        <v>50</v>
      </c>
      <c r="O209" s="33" t="s">
        <v>144</v>
      </c>
      <c r="P209" s="33">
        <v>1</v>
      </c>
      <c r="Q209" s="33">
        <v>42</v>
      </c>
      <c r="S209" s="36">
        <v>42</v>
      </c>
      <c r="T209" s="33" t="s">
        <v>919</v>
      </c>
      <c r="U209" s="33" t="s">
        <v>868</v>
      </c>
      <c r="V209" s="33">
        <v>9</v>
      </c>
      <c r="W209" s="33">
        <v>11</v>
      </c>
      <c r="X209" s="33">
        <v>36</v>
      </c>
      <c r="Y209" s="33">
        <f t="shared" si="24"/>
        <v>1.1666666666666667</v>
      </c>
      <c r="Z209" s="33">
        <f t="shared" si="25"/>
        <v>3.8181818181818183</v>
      </c>
      <c r="AA209" s="15">
        <f t="shared" si="26"/>
        <v>2.6515151515151514</v>
      </c>
      <c r="AB209" s="33" t="s">
        <v>619</v>
      </c>
      <c r="AC209" s="46" t="s">
        <v>61</v>
      </c>
      <c r="AD209" s="40">
        <v>47</v>
      </c>
      <c r="AE209" s="41" t="s">
        <v>433</v>
      </c>
    </row>
    <row r="210" spans="1:31" x14ac:dyDescent="0.25">
      <c r="A210" s="33" t="s">
        <v>659</v>
      </c>
      <c r="B210" s="33" t="s">
        <v>171</v>
      </c>
      <c r="D210" s="33" t="s">
        <v>599</v>
      </c>
      <c r="F210" s="33" t="s">
        <v>858</v>
      </c>
      <c r="G210" s="33">
        <v>870</v>
      </c>
      <c r="H210" s="33" t="s">
        <v>876</v>
      </c>
      <c r="I210" s="33" t="s">
        <v>910</v>
      </c>
      <c r="J210" s="33" t="s">
        <v>627</v>
      </c>
      <c r="K210" s="33" t="s">
        <v>48</v>
      </c>
      <c r="L210" s="33" t="s">
        <v>618</v>
      </c>
      <c r="M210" s="33" t="s">
        <v>616</v>
      </c>
      <c r="N210" s="33" t="s">
        <v>50</v>
      </c>
      <c r="O210" s="33" t="s">
        <v>617</v>
      </c>
      <c r="P210" s="33">
        <v>2</v>
      </c>
      <c r="Q210" s="33">
        <v>30</v>
      </c>
      <c r="S210" s="38">
        <v>46</v>
      </c>
      <c r="T210" s="33" t="s">
        <v>919</v>
      </c>
      <c r="U210" s="33" t="s">
        <v>868</v>
      </c>
      <c r="V210" s="33">
        <v>9</v>
      </c>
      <c r="W210" s="33">
        <v>11</v>
      </c>
      <c r="X210" s="33">
        <v>34</v>
      </c>
      <c r="Y210" s="33">
        <f t="shared" si="24"/>
        <v>0.88235294117647056</v>
      </c>
      <c r="Z210" s="33">
        <f t="shared" si="25"/>
        <v>4.1818181818181817</v>
      </c>
      <c r="AA210" s="15">
        <f t="shared" si="26"/>
        <v>3.2994652406417111</v>
      </c>
      <c r="AB210" s="33" t="s">
        <v>619</v>
      </c>
      <c r="AC210" s="33" t="s">
        <v>61</v>
      </c>
      <c r="AD210" s="42">
        <v>40</v>
      </c>
    </row>
    <row r="211" spans="1:31" x14ac:dyDescent="0.25">
      <c r="A211" s="33" t="s">
        <v>660</v>
      </c>
      <c r="B211" s="33" t="s">
        <v>171</v>
      </c>
      <c r="C211" s="33" t="s">
        <v>118</v>
      </c>
      <c r="D211" s="33" t="s">
        <v>600</v>
      </c>
      <c r="F211" s="33" t="s">
        <v>858</v>
      </c>
      <c r="G211" s="33">
        <v>870</v>
      </c>
      <c r="H211" s="33" t="s">
        <v>876</v>
      </c>
      <c r="I211" s="33" t="s">
        <v>910</v>
      </c>
      <c r="J211" s="33" t="s">
        <v>627</v>
      </c>
      <c r="K211" s="33" t="s">
        <v>48</v>
      </c>
      <c r="L211" s="33" t="s">
        <v>618</v>
      </c>
      <c r="M211" s="33" t="s">
        <v>616</v>
      </c>
      <c r="N211" s="33" t="s">
        <v>50</v>
      </c>
      <c r="O211" s="33" t="s">
        <v>617</v>
      </c>
      <c r="P211" s="33">
        <v>2</v>
      </c>
      <c r="Q211" s="33">
        <v>30</v>
      </c>
      <c r="S211" s="38">
        <v>46</v>
      </c>
      <c r="T211" s="33" t="s">
        <v>919</v>
      </c>
      <c r="U211" s="33" t="s">
        <v>868</v>
      </c>
      <c r="V211" s="33">
        <v>9</v>
      </c>
      <c r="W211" s="33">
        <v>11</v>
      </c>
      <c r="X211" s="33">
        <v>34</v>
      </c>
      <c r="Y211" s="33">
        <f t="shared" si="24"/>
        <v>0.88235294117647056</v>
      </c>
      <c r="Z211" s="33">
        <f t="shared" si="25"/>
        <v>4.1818181818181817</v>
      </c>
      <c r="AA211" s="15">
        <f t="shared" si="26"/>
        <v>3.2994652406417111</v>
      </c>
      <c r="AB211" s="33" t="s">
        <v>619</v>
      </c>
      <c r="AC211" s="33" t="s">
        <v>61</v>
      </c>
      <c r="AD211" s="42">
        <v>40</v>
      </c>
    </row>
    <row r="212" spans="1:31" x14ac:dyDescent="0.25">
      <c r="A212" s="33" t="s">
        <v>661</v>
      </c>
      <c r="B212" s="33" t="s">
        <v>171</v>
      </c>
      <c r="D212" s="33" t="s">
        <v>601</v>
      </c>
      <c r="F212" s="33" t="s">
        <v>858</v>
      </c>
      <c r="G212" s="33">
        <v>630</v>
      </c>
      <c r="H212" s="33" t="s">
        <v>881</v>
      </c>
      <c r="I212" s="33" t="s">
        <v>910</v>
      </c>
      <c r="J212" s="33" t="s">
        <v>625</v>
      </c>
      <c r="K212" s="33" t="s">
        <v>48</v>
      </c>
      <c r="L212" s="35" t="s">
        <v>453</v>
      </c>
      <c r="M212" s="33" t="s">
        <v>32</v>
      </c>
      <c r="N212" s="33" t="s">
        <v>50</v>
      </c>
      <c r="O212" s="35" t="s">
        <v>456</v>
      </c>
      <c r="P212" s="33">
        <v>3</v>
      </c>
      <c r="Q212" s="33">
        <v>28</v>
      </c>
      <c r="R212" s="33">
        <v>38</v>
      </c>
      <c r="S212" s="38">
        <v>48</v>
      </c>
      <c r="T212" s="33" t="s">
        <v>919</v>
      </c>
      <c r="U212" s="33" t="s">
        <v>501</v>
      </c>
      <c r="V212" s="33">
        <v>8</v>
      </c>
      <c r="W212" s="33">
        <v>11</v>
      </c>
      <c r="X212" s="33">
        <v>32</v>
      </c>
      <c r="Y212" s="33">
        <f t="shared" si="24"/>
        <v>0.875</v>
      </c>
      <c r="Z212" s="33">
        <f t="shared" si="25"/>
        <v>4.3636363636363633</v>
      </c>
      <c r="AA212" s="15">
        <f t="shared" si="26"/>
        <v>3.4886363636363633</v>
      </c>
      <c r="AB212" s="33" t="s">
        <v>628</v>
      </c>
      <c r="AC212" s="46" t="s">
        <v>52</v>
      </c>
      <c r="AD212" s="42">
        <v>40</v>
      </c>
    </row>
    <row r="213" spans="1:31" x14ac:dyDescent="0.25">
      <c r="A213" s="33" t="s">
        <v>662</v>
      </c>
      <c r="B213" s="33" t="s">
        <v>171</v>
      </c>
      <c r="C213" s="33" t="s">
        <v>118</v>
      </c>
      <c r="D213" s="33" t="s">
        <v>602</v>
      </c>
      <c r="F213" s="33" t="s">
        <v>858</v>
      </c>
      <c r="G213" s="33">
        <v>630</v>
      </c>
      <c r="H213" s="33" t="s">
        <v>881</v>
      </c>
      <c r="I213" s="33" t="s">
        <v>910</v>
      </c>
      <c r="J213" s="33" t="s">
        <v>625</v>
      </c>
      <c r="K213" s="33" t="s">
        <v>48</v>
      </c>
      <c r="L213" s="35" t="s">
        <v>453</v>
      </c>
      <c r="M213" s="33" t="s">
        <v>32</v>
      </c>
      <c r="N213" s="33" t="s">
        <v>50</v>
      </c>
      <c r="O213" s="35" t="s">
        <v>456</v>
      </c>
      <c r="P213" s="33">
        <v>3</v>
      </c>
      <c r="Q213" s="33">
        <v>28</v>
      </c>
      <c r="R213" s="33">
        <v>38</v>
      </c>
      <c r="S213" s="38">
        <v>48</v>
      </c>
      <c r="T213" s="33" t="s">
        <v>919</v>
      </c>
      <c r="U213" s="33" t="s">
        <v>501</v>
      </c>
      <c r="V213" s="33">
        <v>8</v>
      </c>
      <c r="W213" s="33">
        <v>11</v>
      </c>
      <c r="X213" s="33">
        <v>32</v>
      </c>
      <c r="Y213" s="33">
        <f t="shared" si="24"/>
        <v>0.875</v>
      </c>
      <c r="Z213" s="33">
        <f t="shared" si="25"/>
        <v>4.3636363636363633</v>
      </c>
      <c r="AA213" s="15">
        <f t="shared" si="26"/>
        <v>3.4886363636363633</v>
      </c>
      <c r="AB213" s="33" t="s">
        <v>628</v>
      </c>
      <c r="AC213" s="46" t="s">
        <v>52</v>
      </c>
      <c r="AD213" s="42">
        <v>40</v>
      </c>
    </row>
    <row r="214" spans="1:31" x14ac:dyDescent="0.25">
      <c r="A214" s="33" t="s">
        <v>663</v>
      </c>
      <c r="B214" s="33" t="s">
        <v>171</v>
      </c>
      <c r="D214" s="33" t="s">
        <v>603</v>
      </c>
      <c r="F214" s="33" t="s">
        <v>858</v>
      </c>
      <c r="G214" s="33">
        <v>460</v>
      </c>
      <c r="H214" s="33" t="s">
        <v>42</v>
      </c>
      <c r="I214" s="33" t="s">
        <v>910</v>
      </c>
      <c r="J214" s="33" t="s">
        <v>35</v>
      </c>
      <c r="K214" s="33" t="s">
        <v>48</v>
      </c>
      <c r="L214" s="33" t="s">
        <v>496</v>
      </c>
      <c r="M214" s="33" t="s">
        <v>620</v>
      </c>
      <c r="N214" s="33" t="s">
        <v>50</v>
      </c>
      <c r="O214" s="33" t="s">
        <v>32</v>
      </c>
      <c r="P214" s="33">
        <v>3</v>
      </c>
      <c r="Q214" s="33">
        <v>28</v>
      </c>
      <c r="R214" s="33">
        <v>38</v>
      </c>
      <c r="S214" s="38">
        <v>48</v>
      </c>
      <c r="T214" s="33" t="s">
        <v>917</v>
      </c>
      <c r="U214" s="33" t="s">
        <v>629</v>
      </c>
      <c r="V214" s="33">
        <v>7</v>
      </c>
      <c r="W214" s="33">
        <v>12</v>
      </c>
      <c r="X214" s="33">
        <v>32</v>
      </c>
      <c r="Y214" s="33">
        <f t="shared" si="24"/>
        <v>0.875</v>
      </c>
      <c r="Z214" s="33">
        <f t="shared" si="25"/>
        <v>4</v>
      </c>
      <c r="AA214" s="15">
        <f t="shared" si="26"/>
        <v>3.125</v>
      </c>
      <c r="AB214" s="33" t="s">
        <v>621</v>
      </c>
      <c r="AC214" s="46" t="s">
        <v>52</v>
      </c>
      <c r="AD214" s="42">
        <v>40</v>
      </c>
    </row>
    <row r="215" spans="1:31" x14ac:dyDescent="0.25">
      <c r="A215" s="33" t="s">
        <v>664</v>
      </c>
      <c r="B215" s="33" t="s">
        <v>171</v>
      </c>
      <c r="D215" s="33" t="s">
        <v>604</v>
      </c>
      <c r="F215" s="33" t="s">
        <v>858</v>
      </c>
      <c r="G215" s="33">
        <v>460</v>
      </c>
      <c r="H215" s="33" t="s">
        <v>42</v>
      </c>
      <c r="I215" s="33" t="s">
        <v>910</v>
      </c>
      <c r="J215" s="33" t="s">
        <v>35</v>
      </c>
      <c r="K215" s="33" t="s">
        <v>48</v>
      </c>
      <c r="L215" s="33" t="s">
        <v>496</v>
      </c>
      <c r="M215" s="33" t="s">
        <v>620</v>
      </c>
      <c r="N215" s="33" t="s">
        <v>50</v>
      </c>
      <c r="O215" s="33" t="s">
        <v>32</v>
      </c>
      <c r="P215" s="33">
        <v>3</v>
      </c>
      <c r="Q215" s="33">
        <v>28</v>
      </c>
      <c r="R215" s="33">
        <v>38</v>
      </c>
      <c r="S215" s="38">
        <v>48</v>
      </c>
      <c r="T215" s="33" t="s">
        <v>917</v>
      </c>
      <c r="U215" s="33" t="s">
        <v>629</v>
      </c>
      <c r="V215" s="33">
        <v>7</v>
      </c>
      <c r="W215" s="33">
        <v>12</v>
      </c>
      <c r="X215" s="33">
        <v>32</v>
      </c>
      <c r="Y215" s="33">
        <f t="shared" si="24"/>
        <v>0.875</v>
      </c>
      <c r="Z215" s="33">
        <f t="shared" si="25"/>
        <v>4</v>
      </c>
      <c r="AA215" s="15">
        <f t="shared" si="26"/>
        <v>3.125</v>
      </c>
      <c r="AB215" s="33" t="s">
        <v>621</v>
      </c>
      <c r="AC215" s="46" t="s">
        <v>52</v>
      </c>
      <c r="AD215" s="42">
        <v>40</v>
      </c>
    </row>
    <row r="216" spans="1:31" x14ac:dyDescent="0.25">
      <c r="A216" s="33" t="s">
        <v>665</v>
      </c>
      <c r="B216" s="33" t="s">
        <v>171</v>
      </c>
      <c r="D216" s="33" t="s">
        <v>605</v>
      </c>
      <c r="F216" s="33" t="s">
        <v>374</v>
      </c>
      <c r="G216" s="33">
        <v>800</v>
      </c>
      <c r="H216" s="33" t="s">
        <v>158</v>
      </c>
      <c r="I216" s="33" t="s">
        <v>26</v>
      </c>
      <c r="J216" s="33" t="s">
        <v>26</v>
      </c>
      <c r="K216" s="33" t="s">
        <v>45</v>
      </c>
      <c r="L216" s="33" t="s">
        <v>49</v>
      </c>
      <c r="M216" s="33" t="s">
        <v>616</v>
      </c>
      <c r="N216" s="33" t="s">
        <v>50</v>
      </c>
      <c r="O216" s="33" t="s">
        <v>733</v>
      </c>
      <c r="P216" s="33">
        <v>1</v>
      </c>
      <c r="Q216" s="33">
        <v>32</v>
      </c>
      <c r="S216" s="36">
        <v>32</v>
      </c>
      <c r="T216" s="33" t="s">
        <v>919</v>
      </c>
      <c r="U216" s="35" t="s">
        <v>158</v>
      </c>
      <c r="V216" s="33">
        <v>9</v>
      </c>
      <c r="W216" s="33">
        <v>11</v>
      </c>
      <c r="X216" s="33">
        <v>42</v>
      </c>
      <c r="Y216" s="33">
        <f t="shared" ref="Y216:Y247" si="27">Q216/X216</f>
        <v>0.76190476190476186</v>
      </c>
      <c r="Z216" s="33">
        <f t="shared" ref="Z216:Z247" si="28">S216/W216</f>
        <v>2.9090909090909092</v>
      </c>
      <c r="AA216" s="15">
        <f t="shared" ref="AA216:AA247" si="29">Z216-Y216</f>
        <v>2.1471861471861473</v>
      </c>
      <c r="AB216" s="33" t="s">
        <v>630</v>
      </c>
      <c r="AC216" s="46" t="s">
        <v>61</v>
      </c>
      <c r="AD216" s="42">
        <v>42</v>
      </c>
    </row>
    <row r="217" spans="1:31" x14ac:dyDescent="0.25">
      <c r="A217" s="33" t="s">
        <v>666</v>
      </c>
      <c r="B217" s="33" t="s">
        <v>171</v>
      </c>
      <c r="D217" s="33" t="s">
        <v>606</v>
      </c>
      <c r="F217" s="33" t="s">
        <v>374</v>
      </c>
      <c r="G217" s="33">
        <v>800</v>
      </c>
      <c r="H217" s="33" t="s">
        <v>158</v>
      </c>
      <c r="I217" s="33" t="s">
        <v>26</v>
      </c>
      <c r="J217" s="33" t="s">
        <v>26</v>
      </c>
      <c r="K217" s="33" t="s">
        <v>45</v>
      </c>
      <c r="L217" s="33" t="s">
        <v>49</v>
      </c>
      <c r="M217" s="33" t="s">
        <v>616</v>
      </c>
      <c r="N217" s="33" t="s">
        <v>50</v>
      </c>
      <c r="O217" s="33" t="s">
        <v>733</v>
      </c>
      <c r="P217" s="33">
        <v>1</v>
      </c>
      <c r="Q217" s="33">
        <v>32</v>
      </c>
      <c r="S217" s="36">
        <v>32</v>
      </c>
      <c r="T217" s="33" t="s">
        <v>919</v>
      </c>
      <c r="U217" s="35" t="s">
        <v>158</v>
      </c>
      <c r="V217" s="33">
        <v>9</v>
      </c>
      <c r="W217" s="33">
        <v>11</v>
      </c>
      <c r="X217" s="33">
        <v>42</v>
      </c>
      <c r="Y217" s="33">
        <f t="shared" si="27"/>
        <v>0.76190476190476186</v>
      </c>
      <c r="Z217" s="33">
        <f t="shared" si="28"/>
        <v>2.9090909090909092</v>
      </c>
      <c r="AA217" s="15">
        <f t="shared" si="29"/>
        <v>2.1471861471861473</v>
      </c>
      <c r="AB217" s="33" t="s">
        <v>631</v>
      </c>
      <c r="AC217" s="46" t="s">
        <v>61</v>
      </c>
      <c r="AD217" s="42">
        <v>42</v>
      </c>
    </row>
    <row r="218" spans="1:31" x14ac:dyDescent="0.25">
      <c r="A218" s="33" t="s">
        <v>667</v>
      </c>
      <c r="B218" s="33" t="s">
        <v>171</v>
      </c>
      <c r="D218" s="33" t="s">
        <v>607</v>
      </c>
      <c r="F218" s="33" t="s">
        <v>374</v>
      </c>
      <c r="G218" s="33">
        <v>660</v>
      </c>
      <c r="H218" s="33" t="s">
        <v>502</v>
      </c>
      <c r="I218" s="33" t="s">
        <v>26</v>
      </c>
      <c r="J218" s="33" t="s">
        <v>26</v>
      </c>
      <c r="K218" s="33" t="s">
        <v>45</v>
      </c>
      <c r="L218" s="35" t="s">
        <v>453</v>
      </c>
      <c r="M218" s="33" t="s">
        <v>620</v>
      </c>
      <c r="N218" s="33" t="s">
        <v>50</v>
      </c>
      <c r="O218" s="35" t="s">
        <v>456</v>
      </c>
      <c r="P218" s="33">
        <v>2</v>
      </c>
      <c r="Q218" s="33">
        <v>30</v>
      </c>
      <c r="S218" s="38">
        <v>46</v>
      </c>
      <c r="T218" s="33" t="s">
        <v>919</v>
      </c>
      <c r="U218" s="33" t="s">
        <v>501</v>
      </c>
      <c r="V218" s="33">
        <v>8</v>
      </c>
      <c r="W218" s="33">
        <v>11</v>
      </c>
      <c r="X218" s="33">
        <v>32</v>
      </c>
      <c r="Y218" s="33">
        <f t="shared" si="27"/>
        <v>0.9375</v>
      </c>
      <c r="Z218" s="33">
        <f t="shared" si="28"/>
        <v>4.1818181818181817</v>
      </c>
      <c r="AA218" s="15">
        <f t="shared" si="29"/>
        <v>3.2443181818181817</v>
      </c>
      <c r="AB218" s="33" t="s">
        <v>630</v>
      </c>
      <c r="AC218" s="46" t="s">
        <v>61</v>
      </c>
      <c r="AD218" s="42">
        <v>42</v>
      </c>
    </row>
    <row r="219" spans="1:31" x14ac:dyDescent="0.25">
      <c r="A219" s="33" t="s">
        <v>668</v>
      </c>
      <c r="B219" s="33" t="s">
        <v>171</v>
      </c>
      <c r="D219" s="33" t="s">
        <v>608</v>
      </c>
      <c r="F219" s="33" t="s">
        <v>374</v>
      </c>
      <c r="G219" s="33">
        <v>660</v>
      </c>
      <c r="H219" s="33" t="s">
        <v>502</v>
      </c>
      <c r="I219" s="33" t="s">
        <v>26</v>
      </c>
      <c r="J219" s="33" t="s">
        <v>26</v>
      </c>
      <c r="K219" s="33" t="s">
        <v>45</v>
      </c>
      <c r="L219" s="33" t="s">
        <v>632</v>
      </c>
      <c r="M219" s="33" t="s">
        <v>620</v>
      </c>
      <c r="N219" s="33" t="s">
        <v>50</v>
      </c>
      <c r="O219" s="35" t="s">
        <v>456</v>
      </c>
      <c r="P219" s="33">
        <v>2</v>
      </c>
      <c r="Q219" s="33">
        <v>30</v>
      </c>
      <c r="S219" s="38">
        <v>46</v>
      </c>
      <c r="T219" s="33" t="s">
        <v>919</v>
      </c>
      <c r="U219" s="33" t="s">
        <v>501</v>
      </c>
      <c r="V219" s="33">
        <v>8</v>
      </c>
      <c r="W219" s="33">
        <v>11</v>
      </c>
      <c r="X219" s="33">
        <v>32</v>
      </c>
      <c r="Y219" s="33">
        <f t="shared" si="27"/>
        <v>0.9375</v>
      </c>
      <c r="Z219" s="33">
        <f t="shared" si="28"/>
        <v>4.1818181818181817</v>
      </c>
      <c r="AA219" s="15">
        <f t="shared" si="29"/>
        <v>3.2443181818181817</v>
      </c>
      <c r="AB219" s="33" t="s">
        <v>631</v>
      </c>
      <c r="AC219" s="46" t="s">
        <v>61</v>
      </c>
      <c r="AD219" s="42">
        <v>42</v>
      </c>
    </row>
    <row r="220" spans="1:31" x14ac:dyDescent="0.25">
      <c r="A220" s="33" t="s">
        <v>669</v>
      </c>
      <c r="B220" s="33" t="s">
        <v>171</v>
      </c>
      <c r="D220" s="33" t="s">
        <v>609</v>
      </c>
      <c r="F220" s="33" t="s">
        <v>374</v>
      </c>
      <c r="G220" s="33">
        <v>550</v>
      </c>
      <c r="H220" s="33" t="s">
        <v>42</v>
      </c>
      <c r="I220" s="33" t="s">
        <v>26</v>
      </c>
      <c r="J220" s="33" t="s">
        <v>26</v>
      </c>
      <c r="K220" s="33" t="s">
        <v>45</v>
      </c>
      <c r="L220" s="33" t="s">
        <v>496</v>
      </c>
      <c r="M220" s="33" t="s">
        <v>620</v>
      </c>
      <c r="N220" s="33" t="s">
        <v>50</v>
      </c>
      <c r="O220" s="33" t="s">
        <v>32</v>
      </c>
      <c r="P220" s="33">
        <v>3</v>
      </c>
      <c r="Q220" s="33">
        <v>28</v>
      </c>
      <c r="R220" s="33">
        <v>38</v>
      </c>
      <c r="S220" s="38">
        <v>48</v>
      </c>
      <c r="T220" s="33" t="s">
        <v>917</v>
      </c>
      <c r="U220" s="33" t="s">
        <v>629</v>
      </c>
      <c r="V220" s="33">
        <v>7</v>
      </c>
      <c r="W220" s="33">
        <v>12</v>
      </c>
      <c r="X220" s="33">
        <v>32</v>
      </c>
      <c r="Y220" s="33">
        <f t="shared" si="27"/>
        <v>0.875</v>
      </c>
      <c r="Z220" s="33">
        <f t="shared" si="28"/>
        <v>4</v>
      </c>
      <c r="AA220" s="15">
        <f t="shared" si="29"/>
        <v>3.125</v>
      </c>
      <c r="AB220" s="33" t="s">
        <v>499</v>
      </c>
      <c r="AC220" s="33" t="s">
        <v>60</v>
      </c>
      <c r="AD220" s="42">
        <v>42</v>
      </c>
    </row>
    <row r="221" spans="1:31" s="71" customFormat="1" x14ac:dyDescent="0.25">
      <c r="A221" s="71" t="s">
        <v>670</v>
      </c>
      <c r="B221" s="71" t="s">
        <v>171</v>
      </c>
      <c r="D221" s="71" t="s">
        <v>610</v>
      </c>
      <c r="F221" s="71" t="s">
        <v>374</v>
      </c>
      <c r="G221" s="71">
        <v>550</v>
      </c>
      <c r="H221" s="71" t="s">
        <v>42</v>
      </c>
      <c r="I221" s="71" t="s">
        <v>26</v>
      </c>
      <c r="J221" s="71" t="s">
        <v>26</v>
      </c>
      <c r="K221" s="71" t="s">
        <v>45</v>
      </c>
      <c r="L221" s="71" t="s">
        <v>496</v>
      </c>
      <c r="M221" s="71" t="s">
        <v>620</v>
      </c>
      <c r="N221" s="71" t="s">
        <v>50</v>
      </c>
      <c r="O221" s="71" t="s">
        <v>32</v>
      </c>
      <c r="P221" s="71">
        <v>3</v>
      </c>
      <c r="Q221" s="71">
        <v>28</v>
      </c>
      <c r="R221" s="71">
        <v>38</v>
      </c>
      <c r="S221" s="86">
        <v>48</v>
      </c>
      <c r="T221" s="71" t="s">
        <v>917</v>
      </c>
      <c r="U221" s="71" t="s">
        <v>629</v>
      </c>
      <c r="V221" s="71">
        <v>7</v>
      </c>
      <c r="W221" s="71">
        <v>12</v>
      </c>
      <c r="X221" s="71">
        <v>32</v>
      </c>
      <c r="Y221" s="71">
        <f t="shared" si="27"/>
        <v>0.875</v>
      </c>
      <c r="Z221" s="71">
        <f t="shared" si="28"/>
        <v>4</v>
      </c>
      <c r="AA221" s="74">
        <f t="shared" si="29"/>
        <v>3.125</v>
      </c>
      <c r="AB221" s="71" t="s">
        <v>499</v>
      </c>
      <c r="AC221" s="71" t="s">
        <v>60</v>
      </c>
      <c r="AD221" s="80">
        <v>42</v>
      </c>
    </row>
    <row r="222" spans="1:31" x14ac:dyDescent="0.25">
      <c r="A222" s="33" t="s">
        <v>704</v>
      </c>
      <c r="B222" s="33" t="s">
        <v>176</v>
      </c>
      <c r="D222" s="33" t="s">
        <v>671</v>
      </c>
      <c r="F222" s="33" t="s">
        <v>11</v>
      </c>
      <c r="G222" s="33">
        <v>800</v>
      </c>
      <c r="H222" s="33" t="s">
        <v>108</v>
      </c>
      <c r="I222" s="33" t="s">
        <v>26</v>
      </c>
      <c r="J222" s="33" t="s">
        <v>137</v>
      </c>
      <c r="K222" s="33" t="s">
        <v>48</v>
      </c>
      <c r="L222" s="33" t="s">
        <v>109</v>
      </c>
      <c r="M222" s="33" t="s">
        <v>32</v>
      </c>
      <c r="N222" s="33" t="s">
        <v>50</v>
      </c>
      <c r="O222" s="33" t="s">
        <v>675</v>
      </c>
      <c r="P222" s="33">
        <v>3</v>
      </c>
      <c r="Q222" s="33">
        <v>26</v>
      </c>
      <c r="R222" s="33">
        <v>36</v>
      </c>
      <c r="S222" s="33">
        <v>48</v>
      </c>
      <c r="T222" s="33" t="s">
        <v>919</v>
      </c>
      <c r="U222" s="33" t="s">
        <v>108</v>
      </c>
      <c r="V222" s="33">
        <v>9</v>
      </c>
      <c r="W222" s="33">
        <v>11</v>
      </c>
      <c r="X222" s="33">
        <v>34</v>
      </c>
      <c r="Y222" s="33">
        <f t="shared" si="27"/>
        <v>0.76470588235294112</v>
      </c>
      <c r="Z222" s="33">
        <f t="shared" si="28"/>
        <v>4.3636363636363633</v>
      </c>
      <c r="AA222" s="15">
        <f t="shared" si="29"/>
        <v>3.5989304812834222</v>
      </c>
      <c r="AB222" s="33" t="s">
        <v>676</v>
      </c>
      <c r="AC222" s="33" t="s">
        <v>61</v>
      </c>
      <c r="AD222" s="33">
        <v>35</v>
      </c>
    </row>
    <row r="223" spans="1:31" x14ac:dyDescent="0.25">
      <c r="A223" s="33" t="s">
        <v>705</v>
      </c>
      <c r="B223" s="33" t="s">
        <v>176</v>
      </c>
      <c r="D223" s="33" t="s">
        <v>672</v>
      </c>
      <c r="F223" s="33" t="s">
        <v>11</v>
      </c>
      <c r="G223" s="33">
        <v>600</v>
      </c>
      <c r="H223" s="35" t="s">
        <v>42</v>
      </c>
      <c r="I223" s="33" t="s">
        <v>26</v>
      </c>
      <c r="J223" s="33" t="s">
        <v>43</v>
      </c>
      <c r="K223" s="33" t="s">
        <v>48</v>
      </c>
      <c r="L223" s="35" t="s">
        <v>453</v>
      </c>
      <c r="M223" s="33" t="s">
        <v>32</v>
      </c>
      <c r="N223" s="33" t="s">
        <v>50</v>
      </c>
      <c r="O223" s="33" t="s">
        <v>677</v>
      </c>
      <c r="P223" s="33">
        <v>3</v>
      </c>
      <c r="Q223" s="33">
        <v>28</v>
      </c>
      <c r="R223" s="33">
        <v>38</v>
      </c>
      <c r="S223" s="33">
        <v>48</v>
      </c>
      <c r="T223" s="33" t="s">
        <v>919</v>
      </c>
      <c r="U223" s="33" t="s">
        <v>108</v>
      </c>
      <c r="V223" s="33">
        <v>8</v>
      </c>
      <c r="W223" s="33">
        <v>12</v>
      </c>
      <c r="X223" s="33">
        <v>32</v>
      </c>
      <c r="Y223" s="33">
        <f t="shared" si="27"/>
        <v>0.875</v>
      </c>
      <c r="Z223" s="33">
        <f t="shared" si="28"/>
        <v>4</v>
      </c>
      <c r="AA223" s="15">
        <f t="shared" si="29"/>
        <v>3.125</v>
      </c>
      <c r="AB223" s="33" t="s">
        <v>499</v>
      </c>
      <c r="AC223" s="33" t="s">
        <v>60</v>
      </c>
      <c r="AD223" s="33">
        <v>35</v>
      </c>
    </row>
    <row r="224" spans="1:31" x14ac:dyDescent="0.25">
      <c r="A224" s="33" t="s">
        <v>706</v>
      </c>
      <c r="B224" s="33" t="s">
        <v>176</v>
      </c>
      <c r="D224" s="33" t="s">
        <v>673</v>
      </c>
      <c r="F224" s="33" t="s">
        <v>11</v>
      </c>
      <c r="G224" s="33">
        <v>450</v>
      </c>
      <c r="H224" s="35" t="s">
        <v>42</v>
      </c>
      <c r="I224" s="33" t="s">
        <v>26</v>
      </c>
      <c r="J224" s="33" t="s">
        <v>35</v>
      </c>
      <c r="K224" s="33" t="s">
        <v>48</v>
      </c>
      <c r="L224" s="33" t="s">
        <v>496</v>
      </c>
      <c r="M224" s="33" t="s">
        <v>32</v>
      </c>
      <c r="N224" s="33" t="s">
        <v>50</v>
      </c>
      <c r="O224" s="33" t="s">
        <v>677</v>
      </c>
      <c r="P224" s="33">
        <v>3</v>
      </c>
      <c r="Q224" s="33">
        <v>28</v>
      </c>
      <c r="R224" s="33">
        <v>38</v>
      </c>
      <c r="S224" s="33">
        <v>48</v>
      </c>
      <c r="T224" s="33" t="s">
        <v>919</v>
      </c>
      <c r="U224" s="35" t="s">
        <v>454</v>
      </c>
      <c r="V224" s="33">
        <v>7</v>
      </c>
      <c r="W224" s="33">
        <v>14</v>
      </c>
      <c r="X224" s="33">
        <v>34</v>
      </c>
      <c r="Y224" s="33">
        <f t="shared" si="27"/>
        <v>0.82352941176470584</v>
      </c>
      <c r="Z224" s="33">
        <f t="shared" si="28"/>
        <v>3.4285714285714284</v>
      </c>
      <c r="AA224" s="15">
        <f t="shared" si="29"/>
        <v>2.6050420168067223</v>
      </c>
      <c r="AB224" s="33" t="s">
        <v>678</v>
      </c>
      <c r="AC224" s="33" t="s">
        <v>679</v>
      </c>
      <c r="AD224" s="33">
        <v>35</v>
      </c>
    </row>
    <row r="225" spans="1:32" x14ac:dyDescent="0.25">
      <c r="A225" s="33" t="s">
        <v>707</v>
      </c>
      <c r="B225" s="33" t="s">
        <v>176</v>
      </c>
      <c r="D225" s="33" t="s">
        <v>674</v>
      </c>
      <c r="F225" s="33" t="s">
        <v>11</v>
      </c>
      <c r="G225" s="33">
        <v>450</v>
      </c>
      <c r="H225" s="35" t="s">
        <v>42</v>
      </c>
      <c r="I225" s="33" t="s">
        <v>26</v>
      </c>
      <c r="J225" s="33" t="s">
        <v>35</v>
      </c>
      <c r="K225" s="33" t="s">
        <v>48</v>
      </c>
      <c r="L225" s="33" t="s">
        <v>496</v>
      </c>
      <c r="M225" s="33" t="s">
        <v>32</v>
      </c>
      <c r="N225" s="33" t="s">
        <v>50</v>
      </c>
      <c r="O225" s="33" t="s">
        <v>677</v>
      </c>
      <c r="P225" s="33">
        <v>3</v>
      </c>
      <c r="Q225" s="33">
        <v>28</v>
      </c>
      <c r="R225" s="33">
        <v>38</v>
      </c>
      <c r="S225" s="33">
        <v>48</v>
      </c>
      <c r="T225" s="33" t="s">
        <v>919</v>
      </c>
      <c r="U225" s="35" t="s">
        <v>454</v>
      </c>
      <c r="V225" s="33">
        <v>7</v>
      </c>
      <c r="W225" s="33">
        <v>14</v>
      </c>
      <c r="X225" s="33">
        <v>34</v>
      </c>
      <c r="Y225" s="33">
        <f t="shared" si="27"/>
        <v>0.82352941176470584</v>
      </c>
      <c r="Z225" s="33">
        <f t="shared" si="28"/>
        <v>3.4285714285714284</v>
      </c>
      <c r="AA225" s="15">
        <f t="shared" si="29"/>
        <v>2.6050420168067223</v>
      </c>
      <c r="AB225" s="33" t="s">
        <v>678</v>
      </c>
      <c r="AC225" s="33" t="s">
        <v>679</v>
      </c>
      <c r="AD225" s="33">
        <v>35</v>
      </c>
    </row>
    <row r="226" spans="1:32" x14ac:dyDescent="0.25">
      <c r="A226" s="33" t="s">
        <v>708</v>
      </c>
      <c r="B226" s="33" t="s">
        <v>176</v>
      </c>
      <c r="D226" s="33" t="s">
        <v>680</v>
      </c>
      <c r="F226" s="33" t="s">
        <v>494</v>
      </c>
      <c r="G226" s="33">
        <v>830</v>
      </c>
      <c r="H226" s="33" t="s">
        <v>404</v>
      </c>
      <c r="I226" s="33" t="s">
        <v>26</v>
      </c>
      <c r="J226" s="33" t="s">
        <v>32</v>
      </c>
      <c r="K226" s="33" t="s">
        <v>45</v>
      </c>
      <c r="L226" s="33" t="s">
        <v>404</v>
      </c>
      <c r="M226" s="33" t="s">
        <v>32</v>
      </c>
      <c r="N226" s="33" t="s">
        <v>50</v>
      </c>
      <c r="O226" s="33" t="s">
        <v>686</v>
      </c>
      <c r="P226" s="33">
        <v>3</v>
      </c>
      <c r="Q226" s="33">
        <v>26</v>
      </c>
      <c r="R226" s="33">
        <v>36</v>
      </c>
      <c r="S226" s="33">
        <v>48</v>
      </c>
      <c r="T226" s="33" t="s">
        <v>919</v>
      </c>
      <c r="U226" s="33" t="s">
        <v>687</v>
      </c>
      <c r="V226" s="33">
        <v>9</v>
      </c>
      <c r="W226" s="33">
        <v>11</v>
      </c>
      <c r="X226" s="33">
        <v>34</v>
      </c>
      <c r="Y226" s="33">
        <f t="shared" si="27"/>
        <v>0.76470588235294112</v>
      </c>
      <c r="Z226" s="33">
        <f t="shared" si="28"/>
        <v>4.3636363636363633</v>
      </c>
      <c r="AA226" s="15">
        <f t="shared" si="29"/>
        <v>3.5989304812834222</v>
      </c>
      <c r="AB226" s="33" t="s">
        <v>134</v>
      </c>
      <c r="AC226" s="33" t="s">
        <v>61</v>
      </c>
      <c r="AD226" s="33">
        <v>42</v>
      </c>
    </row>
    <row r="227" spans="1:32" x14ac:dyDescent="0.25">
      <c r="A227" s="33" t="s">
        <v>709</v>
      </c>
      <c r="B227" s="33" t="s">
        <v>176</v>
      </c>
      <c r="D227" s="33" t="s">
        <v>681</v>
      </c>
      <c r="F227" s="33" t="s">
        <v>494</v>
      </c>
      <c r="G227" s="33">
        <v>650</v>
      </c>
      <c r="H227" s="33" t="s">
        <v>877</v>
      </c>
      <c r="I227" s="33" t="s">
        <v>26</v>
      </c>
      <c r="J227" s="33" t="s">
        <v>32</v>
      </c>
      <c r="K227" s="33" t="s">
        <v>45</v>
      </c>
      <c r="L227" s="33" t="s">
        <v>632</v>
      </c>
      <c r="M227" s="33" t="s">
        <v>32</v>
      </c>
      <c r="N227" s="33" t="s">
        <v>50</v>
      </c>
      <c r="O227" s="33" t="s">
        <v>677</v>
      </c>
      <c r="P227" s="33">
        <v>3</v>
      </c>
      <c r="Q227" s="33">
        <v>28</v>
      </c>
      <c r="R227" s="33">
        <v>38</v>
      </c>
      <c r="S227" s="38">
        <v>48</v>
      </c>
      <c r="T227" s="33" t="s">
        <v>919</v>
      </c>
      <c r="U227" s="33" t="s">
        <v>501</v>
      </c>
      <c r="V227" s="33">
        <v>8</v>
      </c>
      <c r="W227" s="33">
        <v>11</v>
      </c>
      <c r="X227" s="33">
        <v>32</v>
      </c>
      <c r="Y227" s="33">
        <f t="shared" si="27"/>
        <v>0.875</v>
      </c>
      <c r="Z227" s="33">
        <f t="shared" si="28"/>
        <v>4.3636363636363633</v>
      </c>
      <c r="AA227" s="15">
        <f t="shared" si="29"/>
        <v>3.4886363636363633</v>
      </c>
      <c r="AB227" s="33" t="s">
        <v>688</v>
      </c>
      <c r="AC227" s="33" t="s">
        <v>61</v>
      </c>
      <c r="AD227" s="33">
        <v>42</v>
      </c>
    </row>
    <row r="228" spans="1:32" x14ac:dyDescent="0.25">
      <c r="A228" s="33" t="s">
        <v>710</v>
      </c>
      <c r="B228" s="33" t="s">
        <v>176</v>
      </c>
      <c r="D228" s="33" t="s">
        <v>682</v>
      </c>
      <c r="F228" s="33" t="s">
        <v>494</v>
      </c>
      <c r="G228" s="33">
        <v>660</v>
      </c>
      <c r="H228" s="33" t="s">
        <v>877</v>
      </c>
      <c r="I228" s="33" t="s">
        <v>26</v>
      </c>
      <c r="J228" s="33" t="s">
        <v>32</v>
      </c>
      <c r="K228" s="33" t="s">
        <v>45</v>
      </c>
      <c r="L228" s="33" t="s">
        <v>632</v>
      </c>
      <c r="M228" s="33" t="s">
        <v>32</v>
      </c>
      <c r="N228" s="33" t="s">
        <v>50</v>
      </c>
      <c r="O228" s="33" t="s">
        <v>677</v>
      </c>
      <c r="P228" s="33">
        <v>3</v>
      </c>
      <c r="Q228" s="33">
        <v>28</v>
      </c>
      <c r="R228" s="33">
        <v>38</v>
      </c>
      <c r="S228" s="38">
        <v>48</v>
      </c>
      <c r="T228" s="33" t="s">
        <v>919</v>
      </c>
      <c r="U228" s="33" t="s">
        <v>501</v>
      </c>
      <c r="V228" s="33">
        <v>8</v>
      </c>
      <c r="W228" s="33">
        <v>11</v>
      </c>
      <c r="X228" s="33">
        <v>32</v>
      </c>
      <c r="Y228" s="33">
        <f t="shared" si="27"/>
        <v>0.875</v>
      </c>
      <c r="Z228" s="33">
        <f t="shared" si="28"/>
        <v>4.3636363636363633</v>
      </c>
      <c r="AA228" s="15">
        <f t="shared" si="29"/>
        <v>3.4886363636363633</v>
      </c>
      <c r="AB228" s="33" t="s">
        <v>688</v>
      </c>
      <c r="AC228" s="33" t="s">
        <v>61</v>
      </c>
      <c r="AD228" s="33">
        <v>42</v>
      </c>
    </row>
    <row r="229" spans="1:32" x14ac:dyDescent="0.25">
      <c r="A229" s="33" t="s">
        <v>711</v>
      </c>
      <c r="B229" s="33" t="s">
        <v>176</v>
      </c>
      <c r="D229" s="33" t="s">
        <v>683</v>
      </c>
      <c r="F229" s="33" t="s">
        <v>494</v>
      </c>
      <c r="G229" s="33">
        <v>550</v>
      </c>
      <c r="H229" s="33" t="s">
        <v>42</v>
      </c>
      <c r="I229" s="33" t="s">
        <v>26</v>
      </c>
      <c r="J229" s="33" t="s">
        <v>32</v>
      </c>
      <c r="K229" s="33" t="s">
        <v>45</v>
      </c>
      <c r="L229" s="33" t="s">
        <v>496</v>
      </c>
      <c r="M229" s="33" t="s">
        <v>32</v>
      </c>
      <c r="N229" s="33" t="s">
        <v>50</v>
      </c>
      <c r="O229" s="33" t="s">
        <v>677</v>
      </c>
      <c r="P229" s="33">
        <v>3</v>
      </c>
      <c r="Q229" s="33">
        <v>28</v>
      </c>
      <c r="R229" s="33">
        <v>38</v>
      </c>
      <c r="S229" s="38">
        <v>48</v>
      </c>
      <c r="T229" s="33" t="s">
        <v>919</v>
      </c>
      <c r="U229" s="35" t="s">
        <v>454</v>
      </c>
      <c r="V229" s="33">
        <v>7</v>
      </c>
      <c r="W229" s="33">
        <v>14</v>
      </c>
      <c r="X229" s="33">
        <v>34</v>
      </c>
      <c r="Y229" s="33">
        <f t="shared" si="27"/>
        <v>0.82352941176470584</v>
      </c>
      <c r="Z229" s="33">
        <f t="shared" si="28"/>
        <v>3.4285714285714284</v>
      </c>
      <c r="AA229" s="15">
        <f t="shared" si="29"/>
        <v>2.6050420168067223</v>
      </c>
      <c r="AB229" s="33" t="s">
        <v>499</v>
      </c>
      <c r="AC229" s="33" t="s">
        <v>60</v>
      </c>
      <c r="AD229" s="33">
        <v>42</v>
      </c>
    </row>
    <row r="230" spans="1:32" x14ac:dyDescent="0.25">
      <c r="A230" s="33" t="s">
        <v>712</v>
      </c>
      <c r="B230" s="33" t="s">
        <v>176</v>
      </c>
      <c r="D230" s="33" t="s">
        <v>684</v>
      </c>
      <c r="F230" s="33" t="s">
        <v>494</v>
      </c>
      <c r="G230" s="33">
        <v>550</v>
      </c>
      <c r="H230" s="35" t="s">
        <v>42</v>
      </c>
      <c r="I230" s="33" t="s">
        <v>26</v>
      </c>
      <c r="J230" s="33" t="s">
        <v>32</v>
      </c>
      <c r="K230" s="33" t="s">
        <v>45</v>
      </c>
      <c r="L230" s="33" t="s">
        <v>496</v>
      </c>
      <c r="M230" s="33" t="s">
        <v>32</v>
      </c>
      <c r="N230" s="33" t="s">
        <v>50</v>
      </c>
      <c r="O230" s="33" t="s">
        <v>677</v>
      </c>
      <c r="P230" s="33">
        <v>3</v>
      </c>
      <c r="Q230" s="33">
        <v>28</v>
      </c>
      <c r="R230" s="33">
        <v>38</v>
      </c>
      <c r="S230" s="38">
        <v>48</v>
      </c>
      <c r="T230" s="33" t="s">
        <v>919</v>
      </c>
      <c r="U230" s="35" t="s">
        <v>454</v>
      </c>
      <c r="V230" s="33">
        <v>7</v>
      </c>
      <c r="W230" s="33">
        <v>14</v>
      </c>
      <c r="X230" s="33">
        <v>34</v>
      </c>
      <c r="Y230" s="33">
        <f t="shared" si="27"/>
        <v>0.82352941176470584</v>
      </c>
      <c r="Z230" s="33">
        <f t="shared" si="28"/>
        <v>3.4285714285714284</v>
      </c>
      <c r="AA230" s="15">
        <f t="shared" si="29"/>
        <v>2.6050420168067223</v>
      </c>
      <c r="AB230" s="33" t="s">
        <v>499</v>
      </c>
      <c r="AC230" s="33" t="s">
        <v>60</v>
      </c>
      <c r="AD230" s="33">
        <v>42</v>
      </c>
      <c r="AF230" s="42"/>
    </row>
    <row r="231" spans="1:32" x14ac:dyDescent="0.25">
      <c r="A231" s="33" t="s">
        <v>713</v>
      </c>
      <c r="B231" s="33" t="s">
        <v>176</v>
      </c>
      <c r="D231" s="33" t="s">
        <v>685</v>
      </c>
      <c r="F231" s="33" t="s">
        <v>494</v>
      </c>
      <c r="G231" s="33">
        <v>650</v>
      </c>
      <c r="H231" s="33" t="s">
        <v>703</v>
      </c>
      <c r="I231" s="33" t="s">
        <v>156</v>
      </c>
      <c r="J231" s="33" t="s">
        <v>32</v>
      </c>
      <c r="K231" s="33" t="s">
        <v>45</v>
      </c>
      <c r="L231" s="33" t="s">
        <v>38</v>
      </c>
      <c r="M231" s="33" t="s">
        <v>32</v>
      </c>
      <c r="N231" s="33" t="s">
        <v>50</v>
      </c>
      <c r="O231" s="33" t="s">
        <v>38</v>
      </c>
      <c r="P231" s="33">
        <v>3</v>
      </c>
      <c r="Q231" s="33">
        <v>28</v>
      </c>
      <c r="R231" s="33">
        <v>38</v>
      </c>
      <c r="S231" s="38">
        <v>48</v>
      </c>
      <c r="T231" s="33" t="s">
        <v>919</v>
      </c>
      <c r="U231" s="33" t="s">
        <v>108</v>
      </c>
      <c r="V231" s="33">
        <v>8</v>
      </c>
      <c r="W231" s="33">
        <v>11</v>
      </c>
      <c r="X231" s="33">
        <v>32</v>
      </c>
      <c r="Y231" s="33">
        <f t="shared" si="27"/>
        <v>0.875</v>
      </c>
      <c r="Z231" s="33">
        <f t="shared" si="28"/>
        <v>4.3636363636363633</v>
      </c>
      <c r="AA231" s="15">
        <f t="shared" si="29"/>
        <v>3.4886363636363633</v>
      </c>
      <c r="AB231" s="33" t="s">
        <v>405</v>
      </c>
      <c r="AC231" s="33" t="s">
        <v>60</v>
      </c>
      <c r="AD231" s="33">
        <v>47</v>
      </c>
      <c r="AF231" s="42"/>
    </row>
    <row r="232" spans="1:32" x14ac:dyDescent="0.25">
      <c r="A232" s="33" t="s">
        <v>714</v>
      </c>
      <c r="B232" s="33" t="s">
        <v>176</v>
      </c>
      <c r="D232" s="33" t="s">
        <v>689</v>
      </c>
      <c r="F232" s="33" t="s">
        <v>58</v>
      </c>
      <c r="G232" s="33">
        <v>600</v>
      </c>
      <c r="H232" s="33" t="s">
        <v>883</v>
      </c>
      <c r="I232" s="33" t="s">
        <v>156</v>
      </c>
      <c r="J232" s="33" t="s">
        <v>32</v>
      </c>
      <c r="K232" s="33" t="s">
        <v>45</v>
      </c>
      <c r="L232" s="33" t="s">
        <v>496</v>
      </c>
      <c r="M232" s="33" t="s">
        <v>32</v>
      </c>
      <c r="N232" s="33" t="s">
        <v>50</v>
      </c>
      <c r="O232" s="33" t="s">
        <v>135</v>
      </c>
      <c r="P232" s="33">
        <v>3</v>
      </c>
      <c r="Q232" s="33">
        <v>28</v>
      </c>
      <c r="R232" s="33">
        <v>38</v>
      </c>
      <c r="S232" s="38">
        <v>48</v>
      </c>
      <c r="T232" s="33" t="s">
        <v>919</v>
      </c>
      <c r="U232" s="35" t="s">
        <v>454</v>
      </c>
      <c r="V232" s="33">
        <v>7</v>
      </c>
      <c r="W232" s="33">
        <v>14</v>
      </c>
      <c r="X232" s="33">
        <v>34</v>
      </c>
      <c r="Y232" s="33">
        <f t="shared" si="27"/>
        <v>0.82352941176470584</v>
      </c>
      <c r="Z232" s="33">
        <f t="shared" si="28"/>
        <v>3.4285714285714284</v>
      </c>
      <c r="AA232" s="15">
        <f t="shared" si="29"/>
        <v>2.6050420168067223</v>
      </c>
      <c r="AB232" s="33" t="s">
        <v>628</v>
      </c>
      <c r="AC232" s="46" t="s">
        <v>52</v>
      </c>
      <c r="AD232" s="40" t="s">
        <v>612</v>
      </c>
      <c r="AE232" s="40" t="s">
        <v>356</v>
      </c>
      <c r="AF232" s="42"/>
    </row>
    <row r="233" spans="1:32" x14ac:dyDescent="0.25">
      <c r="A233" s="33" t="s">
        <v>715</v>
      </c>
      <c r="B233" s="33" t="s">
        <v>176</v>
      </c>
      <c r="D233" s="33" t="s">
        <v>690</v>
      </c>
      <c r="F233" s="33" t="s">
        <v>58</v>
      </c>
      <c r="G233" s="33">
        <v>600</v>
      </c>
      <c r="H233" s="33" t="s">
        <v>883</v>
      </c>
      <c r="I233" s="33" t="s">
        <v>156</v>
      </c>
      <c r="J233" s="33" t="s">
        <v>32</v>
      </c>
      <c r="K233" s="33" t="s">
        <v>45</v>
      </c>
      <c r="L233" s="33" t="s">
        <v>496</v>
      </c>
      <c r="M233" s="33" t="s">
        <v>32</v>
      </c>
      <c r="N233" s="33" t="s">
        <v>50</v>
      </c>
      <c r="O233" s="33" t="s">
        <v>135</v>
      </c>
      <c r="P233" s="33">
        <v>3</v>
      </c>
      <c r="Q233" s="33">
        <v>28</v>
      </c>
      <c r="R233" s="33">
        <v>38</v>
      </c>
      <c r="S233" s="38">
        <v>48</v>
      </c>
      <c r="T233" s="33" t="s">
        <v>919</v>
      </c>
      <c r="U233" s="35" t="s">
        <v>454</v>
      </c>
      <c r="V233" s="33">
        <v>7</v>
      </c>
      <c r="W233" s="33">
        <v>14</v>
      </c>
      <c r="X233" s="33">
        <v>34</v>
      </c>
      <c r="Y233" s="33">
        <f t="shared" si="27"/>
        <v>0.82352941176470584</v>
      </c>
      <c r="Z233" s="33">
        <f t="shared" si="28"/>
        <v>3.4285714285714284</v>
      </c>
      <c r="AA233" s="15">
        <f t="shared" si="29"/>
        <v>2.6050420168067223</v>
      </c>
      <c r="AB233" s="33" t="s">
        <v>628</v>
      </c>
      <c r="AC233" s="46" t="s">
        <v>52</v>
      </c>
      <c r="AD233" s="40" t="s">
        <v>612</v>
      </c>
      <c r="AE233" s="40" t="s">
        <v>356</v>
      </c>
      <c r="AF233" s="42"/>
    </row>
    <row r="234" spans="1:32" x14ac:dyDescent="0.25">
      <c r="A234" s="33" t="s">
        <v>716</v>
      </c>
      <c r="B234" s="33" t="s">
        <v>176</v>
      </c>
      <c r="D234" s="33" t="s">
        <v>691</v>
      </c>
      <c r="F234" s="33" t="s">
        <v>58</v>
      </c>
      <c r="G234" s="33">
        <v>700</v>
      </c>
      <c r="H234" s="33" t="s">
        <v>887</v>
      </c>
      <c r="I234" s="33" t="s">
        <v>26</v>
      </c>
      <c r="J234" s="33" t="s">
        <v>32</v>
      </c>
      <c r="K234" s="33" t="s">
        <v>48</v>
      </c>
      <c r="L234" s="33" t="s">
        <v>783</v>
      </c>
      <c r="M234" s="33" t="s">
        <v>32</v>
      </c>
      <c r="N234" s="33" t="s">
        <v>50</v>
      </c>
      <c r="O234" s="33" t="s">
        <v>38</v>
      </c>
      <c r="P234" s="33">
        <v>3</v>
      </c>
      <c r="Q234" s="33">
        <v>28</v>
      </c>
      <c r="R234" s="33">
        <v>38</v>
      </c>
      <c r="S234" s="38">
        <v>48</v>
      </c>
      <c r="T234" s="33" t="s">
        <v>919</v>
      </c>
      <c r="U234" s="33" t="s">
        <v>697</v>
      </c>
      <c r="V234" s="33">
        <v>9</v>
      </c>
      <c r="W234" s="33">
        <v>11</v>
      </c>
      <c r="X234" s="33">
        <v>34</v>
      </c>
      <c r="Y234" s="33">
        <f t="shared" si="27"/>
        <v>0.82352941176470584</v>
      </c>
      <c r="Z234" s="33">
        <f t="shared" si="28"/>
        <v>4.3636363636363633</v>
      </c>
      <c r="AA234" s="15">
        <f t="shared" si="29"/>
        <v>3.5401069518716577</v>
      </c>
      <c r="AB234" s="33" t="s">
        <v>678</v>
      </c>
      <c r="AC234" s="33" t="s">
        <v>679</v>
      </c>
      <c r="AD234" s="33">
        <v>42</v>
      </c>
    </row>
    <row r="235" spans="1:32" x14ac:dyDescent="0.25">
      <c r="A235" s="33" t="s">
        <v>717</v>
      </c>
      <c r="B235" s="33" t="s">
        <v>176</v>
      </c>
      <c r="D235" s="33" t="s">
        <v>692</v>
      </c>
      <c r="F235" s="33" t="s">
        <v>58</v>
      </c>
      <c r="G235" s="33">
        <v>700</v>
      </c>
      <c r="H235" s="33" t="s">
        <v>887</v>
      </c>
      <c r="I235" s="33" t="s">
        <v>26</v>
      </c>
      <c r="J235" s="33" t="s">
        <v>32</v>
      </c>
      <c r="K235" s="33" t="s">
        <v>48</v>
      </c>
      <c r="L235" s="33" t="s">
        <v>783</v>
      </c>
      <c r="M235" s="33" t="s">
        <v>32</v>
      </c>
      <c r="N235" s="33" t="s">
        <v>50</v>
      </c>
      <c r="O235" s="33" t="s">
        <v>38</v>
      </c>
      <c r="P235" s="33">
        <v>3</v>
      </c>
      <c r="Q235" s="33">
        <v>28</v>
      </c>
      <c r="R235" s="33">
        <v>38</v>
      </c>
      <c r="S235" s="38">
        <v>48</v>
      </c>
      <c r="T235" s="33" t="s">
        <v>919</v>
      </c>
      <c r="U235" s="33" t="s">
        <v>697</v>
      </c>
      <c r="V235" s="33">
        <v>9</v>
      </c>
      <c r="W235" s="33">
        <v>11</v>
      </c>
      <c r="X235" s="33">
        <v>34</v>
      </c>
      <c r="Y235" s="33">
        <f t="shared" si="27"/>
        <v>0.82352941176470584</v>
      </c>
      <c r="Z235" s="33">
        <f t="shared" si="28"/>
        <v>4.3636363636363633</v>
      </c>
      <c r="AA235" s="15">
        <f t="shared" si="29"/>
        <v>3.5401069518716577</v>
      </c>
      <c r="AB235" s="33" t="s">
        <v>678</v>
      </c>
      <c r="AC235" s="33" t="s">
        <v>679</v>
      </c>
      <c r="AD235" s="33">
        <v>42</v>
      </c>
    </row>
    <row r="236" spans="1:32" x14ac:dyDescent="0.25">
      <c r="A236" s="33" t="s">
        <v>718</v>
      </c>
      <c r="B236" s="33" t="s">
        <v>176</v>
      </c>
      <c r="D236" s="33" t="s">
        <v>693</v>
      </c>
      <c r="F236" s="33" t="s">
        <v>58</v>
      </c>
      <c r="G236" s="33">
        <v>550</v>
      </c>
      <c r="H236" s="33" t="s">
        <v>698</v>
      </c>
      <c r="I236" s="33" t="s">
        <v>26</v>
      </c>
      <c r="J236" s="33" t="s">
        <v>32</v>
      </c>
      <c r="K236" s="33" t="s">
        <v>48</v>
      </c>
      <c r="L236" s="33" t="s">
        <v>698</v>
      </c>
      <c r="M236" s="33" t="s">
        <v>32</v>
      </c>
      <c r="N236" s="33" t="s">
        <v>50</v>
      </c>
      <c r="O236" s="33" t="s">
        <v>454</v>
      </c>
      <c r="P236" s="33">
        <v>3</v>
      </c>
      <c r="Q236" s="33">
        <v>28</v>
      </c>
      <c r="R236" s="33">
        <v>38</v>
      </c>
      <c r="S236" s="38">
        <v>48</v>
      </c>
      <c r="T236" s="33" t="s">
        <v>919</v>
      </c>
      <c r="U236" s="33" t="s">
        <v>698</v>
      </c>
      <c r="V236" s="33">
        <v>8</v>
      </c>
      <c r="W236" s="33">
        <v>12</v>
      </c>
      <c r="X236" s="33">
        <v>32</v>
      </c>
      <c r="Y236" s="33">
        <f t="shared" si="27"/>
        <v>0.875</v>
      </c>
      <c r="Z236" s="33">
        <f t="shared" si="28"/>
        <v>4</v>
      </c>
      <c r="AA236" s="15">
        <f t="shared" si="29"/>
        <v>3.125</v>
      </c>
      <c r="AB236" s="33" t="s">
        <v>678</v>
      </c>
      <c r="AC236" s="33" t="s">
        <v>679</v>
      </c>
      <c r="AD236" s="33">
        <v>42</v>
      </c>
    </row>
    <row r="237" spans="1:32" x14ac:dyDescent="0.25">
      <c r="A237" s="33" t="s">
        <v>719</v>
      </c>
      <c r="B237" s="33" t="s">
        <v>176</v>
      </c>
      <c r="D237" s="33" t="s">
        <v>694</v>
      </c>
      <c r="F237" s="33" t="s">
        <v>58</v>
      </c>
      <c r="G237" s="33">
        <v>585</v>
      </c>
      <c r="H237" s="33" t="s">
        <v>880</v>
      </c>
      <c r="I237" s="33" t="s">
        <v>26</v>
      </c>
      <c r="J237" s="33" t="s">
        <v>32</v>
      </c>
      <c r="K237" s="33" t="s">
        <v>48</v>
      </c>
      <c r="L237" s="33" t="s">
        <v>36</v>
      </c>
      <c r="M237" s="33" t="s">
        <v>32</v>
      </c>
      <c r="N237" s="33" t="s">
        <v>50</v>
      </c>
      <c r="O237" s="33" t="s">
        <v>454</v>
      </c>
      <c r="P237" s="33">
        <v>3</v>
      </c>
      <c r="Q237" s="33">
        <v>28</v>
      </c>
      <c r="R237" s="33">
        <v>38</v>
      </c>
      <c r="S237" s="38">
        <v>48</v>
      </c>
      <c r="T237" s="33" t="s">
        <v>919</v>
      </c>
      <c r="U237" s="33" t="s">
        <v>38</v>
      </c>
      <c r="V237" s="33">
        <v>8</v>
      </c>
      <c r="W237" s="33">
        <v>12</v>
      </c>
      <c r="X237" s="33">
        <v>32</v>
      </c>
      <c r="Y237" s="33">
        <f t="shared" si="27"/>
        <v>0.875</v>
      </c>
      <c r="Z237" s="33">
        <f t="shared" si="28"/>
        <v>4</v>
      </c>
      <c r="AA237" s="15">
        <f t="shared" si="29"/>
        <v>3.125</v>
      </c>
      <c r="AB237" s="33" t="s">
        <v>678</v>
      </c>
      <c r="AC237" s="33" t="s">
        <v>679</v>
      </c>
      <c r="AD237" s="33">
        <v>42</v>
      </c>
    </row>
    <row r="238" spans="1:32" x14ac:dyDescent="0.25">
      <c r="A238" s="33" t="s">
        <v>720</v>
      </c>
      <c r="B238" s="33" t="s">
        <v>176</v>
      </c>
      <c r="D238" s="33" t="s">
        <v>695</v>
      </c>
      <c r="F238" s="33" t="s">
        <v>58</v>
      </c>
      <c r="G238" s="33">
        <v>440</v>
      </c>
      <c r="H238" s="33" t="s">
        <v>42</v>
      </c>
      <c r="I238" s="33" t="s">
        <v>26</v>
      </c>
      <c r="J238" s="33" t="s">
        <v>43</v>
      </c>
      <c r="K238" s="33" t="s">
        <v>48</v>
      </c>
      <c r="L238" s="33" t="s">
        <v>496</v>
      </c>
      <c r="M238" s="33" t="s">
        <v>32</v>
      </c>
      <c r="N238" s="33" t="s">
        <v>50</v>
      </c>
      <c r="O238" s="33" t="s">
        <v>677</v>
      </c>
      <c r="P238" s="33">
        <v>3</v>
      </c>
      <c r="Q238" s="33">
        <v>28</v>
      </c>
      <c r="R238" s="33">
        <v>38</v>
      </c>
      <c r="S238" s="38">
        <v>48</v>
      </c>
      <c r="T238" s="33" t="s">
        <v>919</v>
      </c>
      <c r="U238" s="35" t="s">
        <v>454</v>
      </c>
      <c r="V238" s="33">
        <v>7</v>
      </c>
      <c r="W238" s="33">
        <v>14</v>
      </c>
      <c r="X238" s="33">
        <v>34</v>
      </c>
      <c r="Y238" s="33">
        <f t="shared" si="27"/>
        <v>0.82352941176470584</v>
      </c>
      <c r="Z238" s="33">
        <f t="shared" si="28"/>
        <v>3.4285714285714284</v>
      </c>
      <c r="AA238" s="15">
        <f t="shared" si="29"/>
        <v>2.6050420168067223</v>
      </c>
      <c r="AB238" s="33" t="s">
        <v>678</v>
      </c>
      <c r="AC238" s="33" t="s">
        <v>679</v>
      </c>
      <c r="AD238" s="33">
        <v>42</v>
      </c>
    </row>
    <row r="239" spans="1:32" x14ac:dyDescent="0.25">
      <c r="A239" s="33" t="s">
        <v>721</v>
      </c>
      <c r="B239" s="33" t="s">
        <v>176</v>
      </c>
      <c r="D239" s="33" t="s">
        <v>696</v>
      </c>
      <c r="F239" s="33" t="s">
        <v>58</v>
      </c>
      <c r="G239" s="33">
        <v>500</v>
      </c>
      <c r="H239" s="33" t="s">
        <v>42</v>
      </c>
      <c r="I239" s="33" t="s">
        <v>26</v>
      </c>
      <c r="J239" s="33" t="s">
        <v>43</v>
      </c>
      <c r="K239" s="33" t="s">
        <v>48</v>
      </c>
      <c r="L239" s="33" t="s">
        <v>496</v>
      </c>
      <c r="M239" s="33" t="s">
        <v>32</v>
      </c>
      <c r="N239" s="33" t="s">
        <v>50</v>
      </c>
      <c r="O239" s="33" t="s">
        <v>677</v>
      </c>
      <c r="P239" s="33">
        <v>3</v>
      </c>
      <c r="Q239" s="33">
        <v>28</v>
      </c>
      <c r="R239" s="33">
        <v>38</v>
      </c>
      <c r="S239" s="38">
        <v>48</v>
      </c>
      <c r="T239" s="33" t="s">
        <v>919</v>
      </c>
      <c r="U239" s="35" t="s">
        <v>454</v>
      </c>
      <c r="V239" s="33">
        <v>7</v>
      </c>
      <c r="W239" s="33">
        <v>14</v>
      </c>
      <c r="X239" s="33">
        <v>34</v>
      </c>
      <c r="Y239" s="33">
        <f t="shared" si="27"/>
        <v>0.82352941176470584</v>
      </c>
      <c r="Z239" s="33">
        <f t="shared" si="28"/>
        <v>3.4285714285714284</v>
      </c>
      <c r="AA239" s="15">
        <f t="shared" si="29"/>
        <v>2.6050420168067223</v>
      </c>
      <c r="AB239" s="33" t="s">
        <v>678</v>
      </c>
      <c r="AC239" s="33" t="s">
        <v>679</v>
      </c>
      <c r="AD239" s="33">
        <v>42</v>
      </c>
    </row>
    <row r="240" spans="1:32" x14ac:dyDescent="0.25">
      <c r="A240" s="33" t="s">
        <v>722</v>
      </c>
      <c r="B240" s="33" t="s">
        <v>176</v>
      </c>
      <c r="D240" s="33" t="s">
        <v>699</v>
      </c>
      <c r="F240" s="33" t="s">
        <v>858</v>
      </c>
      <c r="G240" s="33">
        <v>800</v>
      </c>
      <c r="H240" s="33" t="s">
        <v>404</v>
      </c>
      <c r="I240" s="33" t="s">
        <v>26</v>
      </c>
      <c r="J240" s="33" t="s">
        <v>32</v>
      </c>
      <c r="K240" s="33" t="s">
        <v>48</v>
      </c>
      <c r="L240" s="33" t="s">
        <v>49</v>
      </c>
      <c r="M240" s="33" t="s">
        <v>32</v>
      </c>
      <c r="N240" s="33" t="s">
        <v>50</v>
      </c>
      <c r="O240" s="33" t="s">
        <v>701</v>
      </c>
      <c r="P240" s="33">
        <v>1</v>
      </c>
      <c r="Q240" s="33">
        <v>40</v>
      </c>
      <c r="S240" s="36">
        <v>40</v>
      </c>
      <c r="T240" s="33" t="s">
        <v>919</v>
      </c>
      <c r="U240" s="33" t="s">
        <v>687</v>
      </c>
      <c r="V240" s="33">
        <v>9</v>
      </c>
      <c r="W240" s="33">
        <v>11</v>
      </c>
      <c r="X240" s="33">
        <v>34</v>
      </c>
      <c r="Y240" s="33">
        <f t="shared" si="27"/>
        <v>1.1764705882352942</v>
      </c>
      <c r="Z240" s="33">
        <f t="shared" si="28"/>
        <v>3.6363636363636362</v>
      </c>
      <c r="AA240" s="15">
        <f t="shared" si="29"/>
        <v>2.4598930481283423</v>
      </c>
      <c r="AB240" s="33" t="s">
        <v>702</v>
      </c>
      <c r="AC240" s="33" t="s">
        <v>61</v>
      </c>
      <c r="AD240" s="41">
        <v>47</v>
      </c>
      <c r="AE240" s="41" t="s">
        <v>356</v>
      </c>
    </row>
    <row r="241" spans="1:32" s="71" customFormat="1" x14ac:dyDescent="0.25">
      <c r="A241" s="71" t="s">
        <v>723</v>
      </c>
      <c r="B241" s="71" t="s">
        <v>176</v>
      </c>
      <c r="D241" s="71" t="s">
        <v>700</v>
      </c>
      <c r="F241" s="71" t="s">
        <v>858</v>
      </c>
      <c r="G241" s="71">
        <v>700</v>
      </c>
      <c r="H241" s="71" t="s">
        <v>703</v>
      </c>
      <c r="I241" s="71" t="s">
        <v>26</v>
      </c>
      <c r="J241" s="71" t="s">
        <v>32</v>
      </c>
      <c r="K241" s="71" t="s">
        <v>48</v>
      </c>
      <c r="L241" s="71" t="s">
        <v>49</v>
      </c>
      <c r="M241" s="71" t="s">
        <v>32</v>
      </c>
      <c r="N241" s="71" t="s">
        <v>50</v>
      </c>
      <c r="O241" s="71" t="s">
        <v>701</v>
      </c>
      <c r="P241" s="71">
        <v>1</v>
      </c>
      <c r="Q241" s="71">
        <v>40</v>
      </c>
      <c r="S241" s="79">
        <v>40</v>
      </c>
      <c r="T241" s="71" t="s">
        <v>919</v>
      </c>
      <c r="U241" s="71" t="s">
        <v>501</v>
      </c>
      <c r="V241" s="71">
        <v>8</v>
      </c>
      <c r="W241" s="71">
        <v>11</v>
      </c>
      <c r="X241" s="71">
        <v>34</v>
      </c>
      <c r="Y241" s="71">
        <f t="shared" si="27"/>
        <v>1.1764705882352942</v>
      </c>
      <c r="Z241" s="71">
        <f t="shared" si="28"/>
        <v>3.6363636363636362</v>
      </c>
      <c r="AA241" s="74">
        <f t="shared" si="29"/>
        <v>2.4598930481283423</v>
      </c>
      <c r="AB241" s="71" t="s">
        <v>499</v>
      </c>
      <c r="AC241" s="71" t="s">
        <v>60</v>
      </c>
      <c r="AD241" s="76">
        <v>47</v>
      </c>
      <c r="AE241" s="76" t="s">
        <v>356</v>
      </c>
    </row>
    <row r="242" spans="1:32" x14ac:dyDescent="0.25">
      <c r="A242" s="33" t="s">
        <v>792</v>
      </c>
      <c r="B242" s="33" t="s">
        <v>174</v>
      </c>
      <c r="D242" s="33" t="s">
        <v>740</v>
      </c>
      <c r="F242" s="33" t="s">
        <v>11</v>
      </c>
      <c r="G242" s="33">
        <v>1000</v>
      </c>
      <c r="H242" s="33" t="s">
        <v>14</v>
      </c>
      <c r="I242" s="33" t="s">
        <v>156</v>
      </c>
      <c r="J242" s="33" t="s">
        <v>137</v>
      </c>
      <c r="K242" s="33" t="s">
        <v>48</v>
      </c>
      <c r="L242" s="33" t="s">
        <v>14</v>
      </c>
      <c r="M242" s="33" t="s">
        <v>760</v>
      </c>
      <c r="N242" s="33" t="s">
        <v>761</v>
      </c>
      <c r="O242" s="33" t="s">
        <v>759</v>
      </c>
      <c r="P242" s="33">
        <v>2</v>
      </c>
      <c r="Q242" s="33">
        <v>34</v>
      </c>
      <c r="S242" s="33">
        <v>50</v>
      </c>
      <c r="T242" s="33" t="s">
        <v>917</v>
      </c>
      <c r="U242" s="33" t="s">
        <v>14</v>
      </c>
      <c r="V242" s="33">
        <v>9</v>
      </c>
      <c r="W242" s="33">
        <v>11</v>
      </c>
      <c r="X242" s="33">
        <v>32</v>
      </c>
      <c r="Y242" s="33">
        <f t="shared" si="27"/>
        <v>1.0625</v>
      </c>
      <c r="Z242" s="33">
        <f t="shared" si="28"/>
        <v>4.5454545454545459</v>
      </c>
      <c r="AA242" s="15">
        <f t="shared" si="29"/>
        <v>3.4829545454545459</v>
      </c>
      <c r="AB242" s="33" t="s">
        <v>763</v>
      </c>
      <c r="AC242" s="33" t="s">
        <v>61</v>
      </c>
      <c r="AD242" s="33">
        <v>30</v>
      </c>
    </row>
    <row r="243" spans="1:32" ht="17.25" customHeight="1" x14ac:dyDescent="0.25">
      <c r="A243" s="33" t="s">
        <v>793</v>
      </c>
      <c r="B243" s="33" t="s">
        <v>174</v>
      </c>
      <c r="D243" s="33" t="s">
        <v>741</v>
      </c>
      <c r="F243" s="33" t="s">
        <v>11</v>
      </c>
      <c r="G243" s="33">
        <v>700</v>
      </c>
      <c r="H243" s="33" t="s">
        <v>762</v>
      </c>
      <c r="I243" s="33" t="s">
        <v>156</v>
      </c>
      <c r="J243" s="33" t="s">
        <v>32</v>
      </c>
      <c r="K243" s="33" t="s">
        <v>48</v>
      </c>
      <c r="L243" s="33" t="s">
        <v>38</v>
      </c>
      <c r="M243" s="33" t="s">
        <v>32</v>
      </c>
      <c r="N243" s="33" t="s">
        <v>50</v>
      </c>
      <c r="O243" s="33" t="s">
        <v>108</v>
      </c>
      <c r="P243" s="33">
        <v>3</v>
      </c>
      <c r="Q243" s="33">
        <v>26</v>
      </c>
      <c r="R243" s="33">
        <v>36</v>
      </c>
      <c r="S243" s="33">
        <v>48</v>
      </c>
      <c r="T243" s="33" t="s">
        <v>919</v>
      </c>
      <c r="U243" s="33" t="s">
        <v>108</v>
      </c>
      <c r="V243" s="33">
        <v>9</v>
      </c>
      <c r="W243" s="33">
        <v>11</v>
      </c>
      <c r="X243" s="33">
        <v>32</v>
      </c>
      <c r="Y243" s="33">
        <f t="shared" si="27"/>
        <v>0.8125</v>
      </c>
      <c r="Z243" s="33">
        <f t="shared" si="28"/>
        <v>4.3636363636363633</v>
      </c>
      <c r="AA243" s="15">
        <f t="shared" si="29"/>
        <v>3.5511363636363633</v>
      </c>
      <c r="AB243" s="33" t="s">
        <v>764</v>
      </c>
      <c r="AC243" s="33" t="s">
        <v>61</v>
      </c>
      <c r="AD243" s="33">
        <v>32</v>
      </c>
    </row>
    <row r="244" spans="1:32" x14ac:dyDescent="0.25">
      <c r="A244" s="33" t="s">
        <v>794</v>
      </c>
      <c r="B244" s="33" t="s">
        <v>174</v>
      </c>
      <c r="D244" s="33" t="s">
        <v>742</v>
      </c>
      <c r="F244" s="33" t="s">
        <v>11</v>
      </c>
      <c r="G244" s="33">
        <v>700</v>
      </c>
      <c r="H244" s="33" t="s">
        <v>762</v>
      </c>
      <c r="I244" s="33" t="s">
        <v>156</v>
      </c>
      <c r="J244" s="33" t="s">
        <v>32</v>
      </c>
      <c r="K244" s="33" t="s">
        <v>48</v>
      </c>
      <c r="L244" s="33" t="s">
        <v>38</v>
      </c>
      <c r="M244" s="33" t="s">
        <v>32</v>
      </c>
      <c r="N244" s="33" t="s">
        <v>50</v>
      </c>
      <c r="O244" s="33" t="s">
        <v>108</v>
      </c>
      <c r="P244" s="33">
        <v>3</v>
      </c>
      <c r="Q244" s="33">
        <v>26</v>
      </c>
      <c r="R244" s="33">
        <v>36</v>
      </c>
      <c r="S244" s="33">
        <v>48</v>
      </c>
      <c r="T244" s="33" t="s">
        <v>919</v>
      </c>
      <c r="U244" s="33" t="s">
        <v>108</v>
      </c>
      <c r="V244" s="33">
        <v>9</v>
      </c>
      <c r="W244" s="33">
        <v>11</v>
      </c>
      <c r="X244" s="33">
        <v>32</v>
      </c>
      <c r="Y244" s="33">
        <f t="shared" si="27"/>
        <v>0.8125</v>
      </c>
      <c r="Z244" s="33">
        <f t="shared" si="28"/>
        <v>4.3636363636363633</v>
      </c>
      <c r="AA244" s="15">
        <f t="shared" si="29"/>
        <v>3.5511363636363633</v>
      </c>
      <c r="AB244" s="33" t="s">
        <v>764</v>
      </c>
      <c r="AC244" s="33" t="s">
        <v>61</v>
      </c>
      <c r="AD244" s="33">
        <v>32</v>
      </c>
    </row>
    <row r="245" spans="1:32" x14ac:dyDescent="0.25">
      <c r="A245" s="33" t="s">
        <v>795</v>
      </c>
      <c r="B245" s="33" t="s">
        <v>174</v>
      </c>
      <c r="D245" s="33" t="s">
        <v>743</v>
      </c>
      <c r="F245" s="33" t="s">
        <v>11</v>
      </c>
      <c r="G245" s="33">
        <v>550</v>
      </c>
      <c r="H245" s="33" t="s">
        <v>495</v>
      </c>
      <c r="I245" s="33" t="s">
        <v>156</v>
      </c>
      <c r="J245" s="33" t="s">
        <v>35</v>
      </c>
      <c r="K245" s="33" t="s">
        <v>48</v>
      </c>
      <c r="L245" s="33" t="s">
        <v>36</v>
      </c>
      <c r="M245" s="33" t="s">
        <v>32</v>
      </c>
      <c r="N245" s="33" t="s">
        <v>50</v>
      </c>
      <c r="O245" s="33" t="s">
        <v>36</v>
      </c>
      <c r="P245" s="33">
        <v>3</v>
      </c>
      <c r="Q245" s="33">
        <v>28</v>
      </c>
      <c r="R245" s="33">
        <v>38</v>
      </c>
      <c r="S245" s="33">
        <v>48</v>
      </c>
      <c r="T245" s="33" t="s">
        <v>919</v>
      </c>
      <c r="U245" s="33" t="s">
        <v>108</v>
      </c>
      <c r="V245" s="33">
        <v>8</v>
      </c>
      <c r="W245" s="33">
        <v>11</v>
      </c>
      <c r="X245" s="33">
        <v>32</v>
      </c>
      <c r="Y245" s="33">
        <f t="shared" si="27"/>
        <v>0.875</v>
      </c>
      <c r="Z245" s="33">
        <f t="shared" si="28"/>
        <v>4.3636363636363633</v>
      </c>
      <c r="AA245" s="15">
        <f t="shared" si="29"/>
        <v>3.4886363636363633</v>
      </c>
      <c r="AB245" s="33" t="s">
        <v>499</v>
      </c>
      <c r="AC245" s="33" t="s">
        <v>60</v>
      </c>
      <c r="AD245" s="33">
        <v>32</v>
      </c>
    </row>
    <row r="246" spans="1:32" x14ac:dyDescent="0.25">
      <c r="A246" s="33" t="s">
        <v>796</v>
      </c>
      <c r="B246" s="33" t="s">
        <v>174</v>
      </c>
      <c r="D246" s="33" t="s">
        <v>744</v>
      </c>
      <c r="F246" s="33" t="s">
        <v>11</v>
      </c>
      <c r="G246" s="33">
        <v>550</v>
      </c>
      <c r="H246" s="33" t="s">
        <v>495</v>
      </c>
      <c r="I246" s="33" t="s">
        <v>156</v>
      </c>
      <c r="J246" s="33" t="s">
        <v>35</v>
      </c>
      <c r="K246" s="33" t="s">
        <v>48</v>
      </c>
      <c r="L246" s="33" t="s">
        <v>36</v>
      </c>
      <c r="M246" s="33" t="s">
        <v>32</v>
      </c>
      <c r="N246" s="33" t="s">
        <v>50</v>
      </c>
      <c r="O246" s="33" t="s">
        <v>36</v>
      </c>
      <c r="P246" s="33">
        <v>3</v>
      </c>
      <c r="Q246" s="33">
        <v>28</v>
      </c>
      <c r="R246" s="33">
        <v>38</v>
      </c>
      <c r="S246" s="33">
        <v>48</v>
      </c>
      <c r="T246" s="33" t="s">
        <v>919</v>
      </c>
      <c r="U246" s="33" t="s">
        <v>108</v>
      </c>
      <c r="V246" s="33">
        <v>8</v>
      </c>
      <c r="W246" s="33">
        <v>11</v>
      </c>
      <c r="X246" s="33">
        <v>32</v>
      </c>
      <c r="Y246" s="33">
        <f t="shared" si="27"/>
        <v>0.875</v>
      </c>
      <c r="Z246" s="33">
        <f t="shared" si="28"/>
        <v>4.3636363636363633</v>
      </c>
      <c r="AA246" s="15">
        <f t="shared" si="29"/>
        <v>3.4886363636363633</v>
      </c>
      <c r="AB246" s="33" t="s">
        <v>499</v>
      </c>
      <c r="AC246" s="33" t="s">
        <v>60</v>
      </c>
      <c r="AD246" s="33">
        <v>32</v>
      </c>
    </row>
    <row r="247" spans="1:32" x14ac:dyDescent="0.25">
      <c r="A247" s="33" t="s">
        <v>797</v>
      </c>
      <c r="B247" s="33" t="s">
        <v>174</v>
      </c>
      <c r="D247" s="33" t="s">
        <v>745</v>
      </c>
      <c r="F247" s="33" t="s">
        <v>11</v>
      </c>
      <c r="G247" s="33">
        <v>450</v>
      </c>
      <c r="H247" s="33" t="s">
        <v>495</v>
      </c>
      <c r="I247" s="33" t="s">
        <v>156</v>
      </c>
      <c r="J247" s="33" t="s">
        <v>35</v>
      </c>
      <c r="K247" s="33" t="s">
        <v>48</v>
      </c>
      <c r="L247" s="33" t="s">
        <v>36</v>
      </c>
      <c r="M247" s="33" t="s">
        <v>32</v>
      </c>
      <c r="N247" s="33" t="s">
        <v>50</v>
      </c>
      <c r="O247" s="33" t="s">
        <v>36</v>
      </c>
      <c r="P247" s="33">
        <v>3</v>
      </c>
      <c r="Q247" s="33">
        <v>28</v>
      </c>
      <c r="R247" s="33">
        <v>38</v>
      </c>
      <c r="S247" s="33">
        <v>48</v>
      </c>
      <c r="T247" s="33" t="s">
        <v>919</v>
      </c>
      <c r="U247" s="33" t="s">
        <v>38</v>
      </c>
      <c r="V247" s="33">
        <v>8</v>
      </c>
      <c r="W247" s="33">
        <v>11</v>
      </c>
      <c r="X247" s="33">
        <v>32</v>
      </c>
      <c r="Y247" s="33">
        <f t="shared" si="27"/>
        <v>0.875</v>
      </c>
      <c r="Z247" s="33">
        <f t="shared" si="28"/>
        <v>4.3636363636363633</v>
      </c>
      <c r="AA247" s="15">
        <f t="shared" si="29"/>
        <v>3.4886363636363633</v>
      </c>
      <c r="AB247" s="33" t="s">
        <v>864</v>
      </c>
      <c r="AC247" s="33" t="s">
        <v>52</v>
      </c>
      <c r="AD247" s="33">
        <v>38</v>
      </c>
    </row>
    <row r="248" spans="1:32" x14ac:dyDescent="0.25">
      <c r="A248" s="33" t="s">
        <v>798</v>
      </c>
      <c r="B248" s="33" t="s">
        <v>174</v>
      </c>
      <c r="D248" s="33" t="s">
        <v>746</v>
      </c>
      <c r="F248" s="33" t="s">
        <v>11</v>
      </c>
      <c r="G248" s="33">
        <v>450</v>
      </c>
      <c r="H248" s="33" t="s">
        <v>495</v>
      </c>
      <c r="I248" s="33" t="s">
        <v>156</v>
      </c>
      <c r="J248" s="33" t="s">
        <v>35</v>
      </c>
      <c r="K248" s="33" t="s">
        <v>48</v>
      </c>
      <c r="L248" s="33" t="s">
        <v>36</v>
      </c>
      <c r="M248" s="33" t="s">
        <v>32</v>
      </c>
      <c r="N248" s="33" t="s">
        <v>50</v>
      </c>
      <c r="O248" s="33" t="s">
        <v>36</v>
      </c>
      <c r="P248" s="33">
        <v>3</v>
      </c>
      <c r="Q248" s="33">
        <v>28</v>
      </c>
      <c r="R248" s="33">
        <v>38</v>
      </c>
      <c r="S248" s="33">
        <v>48</v>
      </c>
      <c r="T248" s="33" t="s">
        <v>919</v>
      </c>
      <c r="U248" s="33" t="s">
        <v>38</v>
      </c>
      <c r="V248" s="33">
        <v>8</v>
      </c>
      <c r="W248" s="33">
        <v>11</v>
      </c>
      <c r="X248" s="33">
        <v>32</v>
      </c>
      <c r="Y248" s="33">
        <f t="shared" ref="Y248:Y279" si="30">Q248/X248</f>
        <v>0.875</v>
      </c>
      <c r="Z248" s="33">
        <f t="shared" ref="Z248:Z259" si="31">S248/W248</f>
        <v>4.3636363636363633</v>
      </c>
      <c r="AA248" s="15">
        <f t="shared" ref="AA248:AA279" si="32">Z248-Y248</f>
        <v>3.4886363636363633</v>
      </c>
      <c r="AB248" s="33" t="s">
        <v>864</v>
      </c>
      <c r="AC248" s="33" t="s">
        <v>52</v>
      </c>
      <c r="AD248" s="33">
        <v>38</v>
      </c>
    </row>
    <row r="249" spans="1:32" x14ac:dyDescent="0.25">
      <c r="A249" s="33" t="s">
        <v>799</v>
      </c>
      <c r="B249" s="33" t="s">
        <v>174</v>
      </c>
      <c r="D249" s="33" t="s">
        <v>748</v>
      </c>
      <c r="F249" s="33" t="s">
        <v>747</v>
      </c>
      <c r="G249" s="33">
        <v>800</v>
      </c>
      <c r="H249" s="33" t="s">
        <v>38</v>
      </c>
      <c r="I249" s="33" t="s">
        <v>156</v>
      </c>
      <c r="J249" s="33" t="s">
        <v>32</v>
      </c>
      <c r="K249" s="33" t="s">
        <v>45</v>
      </c>
      <c r="L249" s="33" t="s">
        <v>108</v>
      </c>
      <c r="M249" s="33" t="s">
        <v>32</v>
      </c>
      <c r="N249" s="33" t="s">
        <v>50</v>
      </c>
      <c r="O249" s="33" t="s">
        <v>38</v>
      </c>
      <c r="P249" s="33">
        <v>2</v>
      </c>
      <c r="Q249" s="33">
        <v>30</v>
      </c>
      <c r="S249" s="38">
        <v>46</v>
      </c>
      <c r="T249" s="33" t="s">
        <v>919</v>
      </c>
      <c r="U249" s="33" t="s">
        <v>109</v>
      </c>
      <c r="V249" s="33">
        <v>9</v>
      </c>
      <c r="W249" s="33">
        <v>11</v>
      </c>
      <c r="X249" s="33">
        <v>36</v>
      </c>
      <c r="Y249" s="33">
        <f t="shared" si="30"/>
        <v>0.83333333333333337</v>
      </c>
      <c r="Z249" s="33">
        <f t="shared" si="31"/>
        <v>4.1818181818181817</v>
      </c>
      <c r="AA249" s="15">
        <f t="shared" si="32"/>
        <v>3.3484848484848482</v>
      </c>
      <c r="AB249" s="33" t="s">
        <v>763</v>
      </c>
      <c r="AC249" s="33" t="s">
        <v>61</v>
      </c>
      <c r="AD249" s="33">
        <v>40</v>
      </c>
    </row>
    <row r="250" spans="1:32" x14ac:dyDescent="0.25">
      <c r="A250" s="33" t="s">
        <v>800</v>
      </c>
      <c r="B250" s="33" t="s">
        <v>174</v>
      </c>
      <c r="D250" s="33" t="s">
        <v>749</v>
      </c>
      <c r="F250" s="33" t="s">
        <v>747</v>
      </c>
      <c r="G250" s="33">
        <v>630</v>
      </c>
      <c r="H250" s="33" t="s">
        <v>38</v>
      </c>
      <c r="I250" s="33" t="s">
        <v>156</v>
      </c>
      <c r="J250" s="33" t="s">
        <v>32</v>
      </c>
      <c r="K250" s="33" t="s">
        <v>45</v>
      </c>
      <c r="L250" s="33" t="s">
        <v>36</v>
      </c>
      <c r="M250" s="33" t="s">
        <v>32</v>
      </c>
      <c r="N250" s="33" t="s">
        <v>50</v>
      </c>
      <c r="O250" s="33" t="s">
        <v>36</v>
      </c>
      <c r="P250" s="33">
        <v>2</v>
      </c>
      <c r="Q250" s="33">
        <v>30</v>
      </c>
      <c r="S250" s="38">
        <v>46</v>
      </c>
      <c r="T250" s="33" t="s">
        <v>919</v>
      </c>
      <c r="U250" s="33" t="s">
        <v>38</v>
      </c>
      <c r="V250" s="33">
        <v>8</v>
      </c>
      <c r="W250" s="33">
        <v>11</v>
      </c>
      <c r="X250" s="33">
        <v>34</v>
      </c>
      <c r="Y250" s="33">
        <f t="shared" si="30"/>
        <v>0.88235294117647056</v>
      </c>
      <c r="Z250" s="33">
        <f t="shared" si="31"/>
        <v>4.1818181818181817</v>
      </c>
      <c r="AA250" s="15">
        <f t="shared" si="32"/>
        <v>3.2994652406417111</v>
      </c>
      <c r="AB250" s="33" t="s">
        <v>499</v>
      </c>
      <c r="AC250" s="33" t="s">
        <v>60</v>
      </c>
      <c r="AD250" s="33">
        <v>40</v>
      </c>
      <c r="AF250" s="42"/>
    </row>
    <row r="251" spans="1:32" x14ac:dyDescent="0.25">
      <c r="A251" s="33" t="s">
        <v>801</v>
      </c>
      <c r="B251" s="33" t="s">
        <v>174</v>
      </c>
      <c r="D251" s="33" t="s">
        <v>750</v>
      </c>
      <c r="F251" s="33" t="s">
        <v>747</v>
      </c>
      <c r="G251" s="33">
        <v>630</v>
      </c>
      <c r="H251" s="33" t="s">
        <v>38</v>
      </c>
      <c r="I251" s="33" t="s">
        <v>156</v>
      </c>
      <c r="J251" s="33" t="s">
        <v>32</v>
      </c>
      <c r="K251" s="33" t="s">
        <v>45</v>
      </c>
      <c r="L251" s="33" t="s">
        <v>36</v>
      </c>
      <c r="M251" s="33" t="s">
        <v>32</v>
      </c>
      <c r="N251" s="33" t="s">
        <v>50</v>
      </c>
      <c r="O251" s="33" t="s">
        <v>36</v>
      </c>
      <c r="P251" s="33">
        <v>2</v>
      </c>
      <c r="Q251" s="33">
        <v>30</v>
      </c>
      <c r="S251" s="38">
        <v>46</v>
      </c>
      <c r="T251" s="33" t="s">
        <v>919</v>
      </c>
      <c r="U251" s="33" t="s">
        <v>38</v>
      </c>
      <c r="V251" s="33">
        <v>8</v>
      </c>
      <c r="W251" s="33">
        <v>11</v>
      </c>
      <c r="X251" s="33">
        <v>34</v>
      </c>
      <c r="Y251" s="33">
        <f t="shared" si="30"/>
        <v>0.88235294117647056</v>
      </c>
      <c r="Z251" s="33">
        <f t="shared" si="31"/>
        <v>4.1818181818181817</v>
      </c>
      <c r="AA251" s="15">
        <f t="shared" si="32"/>
        <v>3.2994652406417111</v>
      </c>
      <c r="AB251" s="33" t="s">
        <v>499</v>
      </c>
      <c r="AC251" s="33" t="s">
        <v>60</v>
      </c>
      <c r="AD251" s="33">
        <v>40</v>
      </c>
      <c r="AF251" s="42"/>
    </row>
    <row r="252" spans="1:32" x14ac:dyDescent="0.25">
      <c r="A252" s="33" t="s">
        <v>802</v>
      </c>
      <c r="B252" s="33" t="s">
        <v>174</v>
      </c>
      <c r="D252" s="33" t="s">
        <v>751</v>
      </c>
      <c r="F252" s="33" t="s">
        <v>747</v>
      </c>
      <c r="G252" s="33">
        <v>530</v>
      </c>
      <c r="H252" s="33" t="s">
        <v>36</v>
      </c>
      <c r="I252" s="33" t="s">
        <v>156</v>
      </c>
      <c r="J252" s="33" t="s">
        <v>32</v>
      </c>
      <c r="K252" s="33" t="s">
        <v>45</v>
      </c>
      <c r="L252" s="33" t="s">
        <v>36</v>
      </c>
      <c r="M252" s="33" t="s">
        <v>32</v>
      </c>
      <c r="N252" s="33" t="s">
        <v>50</v>
      </c>
      <c r="O252" s="33" t="s">
        <v>135</v>
      </c>
      <c r="P252" s="33">
        <v>3</v>
      </c>
      <c r="Q252" s="33">
        <v>28</v>
      </c>
      <c r="R252" s="33">
        <v>38</v>
      </c>
      <c r="S252" s="38">
        <v>48</v>
      </c>
      <c r="T252" s="33" t="s">
        <v>917</v>
      </c>
      <c r="U252" s="33" t="s">
        <v>36</v>
      </c>
      <c r="V252" s="33">
        <v>7</v>
      </c>
      <c r="W252" s="33">
        <v>14</v>
      </c>
      <c r="X252" s="33">
        <v>32</v>
      </c>
      <c r="Y252" s="33">
        <f t="shared" si="30"/>
        <v>0.875</v>
      </c>
      <c r="Z252" s="33">
        <f t="shared" si="31"/>
        <v>3.4285714285714284</v>
      </c>
      <c r="AA252" s="15">
        <f t="shared" si="32"/>
        <v>2.5535714285714284</v>
      </c>
      <c r="AB252" s="33" t="s">
        <v>499</v>
      </c>
      <c r="AC252" s="33" t="s">
        <v>60</v>
      </c>
      <c r="AD252" s="42">
        <v>40</v>
      </c>
      <c r="AF252" s="42"/>
    </row>
    <row r="253" spans="1:32" x14ac:dyDescent="0.25">
      <c r="A253" s="33" t="s">
        <v>803</v>
      </c>
      <c r="B253" s="33" t="s">
        <v>174</v>
      </c>
      <c r="D253" s="33" t="s">
        <v>752</v>
      </c>
      <c r="F253" s="33" t="s">
        <v>747</v>
      </c>
      <c r="G253" s="33">
        <v>530</v>
      </c>
      <c r="H253" s="33" t="s">
        <v>36</v>
      </c>
      <c r="I253" s="33" t="s">
        <v>156</v>
      </c>
      <c r="J253" s="33" t="s">
        <v>32</v>
      </c>
      <c r="K253" s="33" t="s">
        <v>45</v>
      </c>
      <c r="L253" s="33" t="s">
        <v>36</v>
      </c>
      <c r="M253" s="33" t="s">
        <v>32</v>
      </c>
      <c r="N253" s="33" t="s">
        <v>50</v>
      </c>
      <c r="O253" s="33" t="s">
        <v>135</v>
      </c>
      <c r="P253" s="33">
        <v>3</v>
      </c>
      <c r="Q253" s="33">
        <v>28</v>
      </c>
      <c r="R253" s="33">
        <v>38</v>
      </c>
      <c r="S253" s="38">
        <v>48</v>
      </c>
      <c r="T253" s="33" t="s">
        <v>917</v>
      </c>
      <c r="U253" s="33" t="s">
        <v>36</v>
      </c>
      <c r="V253" s="33">
        <v>7</v>
      </c>
      <c r="W253" s="33">
        <v>14</v>
      </c>
      <c r="X253" s="33">
        <v>32</v>
      </c>
      <c r="Y253" s="33">
        <f t="shared" si="30"/>
        <v>0.875</v>
      </c>
      <c r="Z253" s="33">
        <f t="shared" si="31"/>
        <v>3.4285714285714284</v>
      </c>
      <c r="AA253" s="15">
        <f t="shared" si="32"/>
        <v>2.5535714285714284</v>
      </c>
      <c r="AB253" s="33" t="s">
        <v>499</v>
      </c>
      <c r="AC253" s="33" t="s">
        <v>60</v>
      </c>
      <c r="AD253" s="42">
        <v>40</v>
      </c>
      <c r="AF253" s="42"/>
    </row>
    <row r="254" spans="1:32" x14ac:dyDescent="0.25">
      <c r="A254" s="33" t="s">
        <v>804</v>
      </c>
      <c r="B254" s="33" t="s">
        <v>174</v>
      </c>
      <c r="D254" s="33" t="s">
        <v>753</v>
      </c>
      <c r="F254" s="33" t="s">
        <v>58</v>
      </c>
      <c r="G254" s="33">
        <v>600</v>
      </c>
      <c r="H254" s="33" t="s">
        <v>38</v>
      </c>
      <c r="I254" s="33" t="s">
        <v>156</v>
      </c>
      <c r="J254" s="33" t="s">
        <v>32</v>
      </c>
      <c r="K254" s="33" t="s">
        <v>45</v>
      </c>
      <c r="L254" s="33" t="s">
        <v>36</v>
      </c>
      <c r="M254" s="33" t="s">
        <v>32</v>
      </c>
      <c r="N254" s="33" t="s">
        <v>50</v>
      </c>
      <c r="O254" s="33" t="s">
        <v>135</v>
      </c>
      <c r="P254" s="33">
        <v>2</v>
      </c>
      <c r="Q254" s="33">
        <v>30</v>
      </c>
      <c r="S254" s="38">
        <v>46</v>
      </c>
      <c r="T254" s="33" t="s">
        <v>919</v>
      </c>
      <c r="U254" s="33" t="s">
        <v>38</v>
      </c>
      <c r="V254" s="33">
        <v>8</v>
      </c>
      <c r="W254" s="33">
        <v>11</v>
      </c>
      <c r="X254" s="33">
        <v>34</v>
      </c>
      <c r="Y254" s="33">
        <f t="shared" si="30"/>
        <v>0.88235294117647056</v>
      </c>
      <c r="Z254" s="33">
        <f t="shared" si="31"/>
        <v>4.1818181818181817</v>
      </c>
      <c r="AA254" s="15">
        <f t="shared" si="32"/>
        <v>3.2994652406417111</v>
      </c>
      <c r="AB254" s="33" t="s">
        <v>764</v>
      </c>
      <c r="AC254" s="33" t="s">
        <v>61</v>
      </c>
      <c r="AD254" s="33">
        <v>45</v>
      </c>
    </row>
    <row r="255" spans="1:32" x14ac:dyDescent="0.25">
      <c r="A255" s="33" t="s">
        <v>805</v>
      </c>
      <c r="B255" s="33" t="s">
        <v>174</v>
      </c>
      <c r="D255" s="33" t="s">
        <v>754</v>
      </c>
      <c r="F255" s="33" t="s">
        <v>58</v>
      </c>
      <c r="G255" s="33">
        <v>600</v>
      </c>
      <c r="H255" s="33" t="s">
        <v>38</v>
      </c>
      <c r="I255" s="33" t="s">
        <v>156</v>
      </c>
      <c r="J255" s="33" t="s">
        <v>32</v>
      </c>
      <c r="K255" s="33" t="s">
        <v>45</v>
      </c>
      <c r="L255" s="33" t="s">
        <v>36</v>
      </c>
      <c r="M255" s="33" t="s">
        <v>32</v>
      </c>
      <c r="N255" s="33" t="s">
        <v>50</v>
      </c>
      <c r="O255" s="33" t="s">
        <v>135</v>
      </c>
      <c r="P255" s="33">
        <v>2</v>
      </c>
      <c r="Q255" s="33">
        <v>30</v>
      </c>
      <c r="S255" s="38">
        <v>46</v>
      </c>
      <c r="T255" s="33" t="s">
        <v>919</v>
      </c>
      <c r="U255" s="33" t="s">
        <v>38</v>
      </c>
      <c r="V255" s="33">
        <v>8</v>
      </c>
      <c r="W255" s="33">
        <v>11</v>
      </c>
      <c r="X255" s="33">
        <v>34</v>
      </c>
      <c r="Y255" s="33">
        <f t="shared" si="30"/>
        <v>0.88235294117647056</v>
      </c>
      <c r="Z255" s="33">
        <f t="shared" si="31"/>
        <v>4.1818181818181817</v>
      </c>
      <c r="AA255" s="15">
        <f t="shared" si="32"/>
        <v>3.2994652406417111</v>
      </c>
      <c r="AB255" s="33" t="s">
        <v>764</v>
      </c>
      <c r="AC255" s="33" t="s">
        <v>61</v>
      </c>
      <c r="AD255" s="33">
        <v>45</v>
      </c>
    </row>
    <row r="256" spans="1:32" x14ac:dyDescent="0.25">
      <c r="A256" s="33" t="s">
        <v>806</v>
      </c>
      <c r="B256" s="33" t="s">
        <v>174</v>
      </c>
      <c r="D256" s="33" t="s">
        <v>755</v>
      </c>
      <c r="F256" s="33" t="s">
        <v>58</v>
      </c>
      <c r="G256" s="33">
        <v>500</v>
      </c>
      <c r="H256" s="33" t="s">
        <v>38</v>
      </c>
      <c r="I256" s="33" t="s">
        <v>156</v>
      </c>
      <c r="J256" s="33" t="s">
        <v>32</v>
      </c>
      <c r="K256" s="33" t="s">
        <v>45</v>
      </c>
      <c r="L256" s="33" t="s">
        <v>36</v>
      </c>
      <c r="M256" s="33" t="s">
        <v>32</v>
      </c>
      <c r="N256" s="33" t="s">
        <v>50</v>
      </c>
      <c r="O256" s="33" t="s">
        <v>135</v>
      </c>
      <c r="P256" s="33">
        <v>3</v>
      </c>
      <c r="Q256" s="33">
        <v>28</v>
      </c>
      <c r="R256" s="33">
        <v>38</v>
      </c>
      <c r="S256" s="38">
        <v>48</v>
      </c>
      <c r="T256" s="33" t="s">
        <v>917</v>
      </c>
      <c r="U256" s="33" t="s">
        <v>36</v>
      </c>
      <c r="V256" s="33">
        <v>7</v>
      </c>
      <c r="W256" s="33">
        <v>14</v>
      </c>
      <c r="X256" s="33">
        <v>34</v>
      </c>
      <c r="Y256" s="33">
        <f t="shared" si="30"/>
        <v>0.82352941176470584</v>
      </c>
      <c r="Z256" s="33">
        <f t="shared" si="31"/>
        <v>3.4285714285714284</v>
      </c>
      <c r="AA256" s="15">
        <f t="shared" si="32"/>
        <v>2.6050420168067223</v>
      </c>
      <c r="AB256" s="33" t="s">
        <v>499</v>
      </c>
      <c r="AC256" s="33" t="s">
        <v>60</v>
      </c>
      <c r="AD256" s="33">
        <v>45</v>
      </c>
    </row>
    <row r="257" spans="1:31" x14ac:dyDescent="0.25">
      <c r="A257" s="33" t="s">
        <v>807</v>
      </c>
      <c r="B257" s="33" t="s">
        <v>174</v>
      </c>
      <c r="D257" s="33" t="s">
        <v>756</v>
      </c>
      <c r="F257" s="33" t="s">
        <v>58</v>
      </c>
      <c r="G257" s="33">
        <v>500</v>
      </c>
      <c r="H257" s="33" t="s">
        <v>38</v>
      </c>
      <c r="I257" s="33" t="s">
        <v>156</v>
      </c>
      <c r="J257" s="33" t="s">
        <v>32</v>
      </c>
      <c r="K257" s="33" t="s">
        <v>45</v>
      </c>
      <c r="L257" s="33" t="s">
        <v>36</v>
      </c>
      <c r="M257" s="33" t="s">
        <v>32</v>
      </c>
      <c r="N257" s="33" t="s">
        <v>50</v>
      </c>
      <c r="O257" s="33" t="s">
        <v>135</v>
      </c>
      <c r="P257" s="33">
        <v>3</v>
      </c>
      <c r="Q257" s="33">
        <v>28</v>
      </c>
      <c r="R257" s="33">
        <v>38</v>
      </c>
      <c r="S257" s="38">
        <v>48</v>
      </c>
      <c r="T257" s="33" t="s">
        <v>917</v>
      </c>
      <c r="U257" s="33" t="s">
        <v>36</v>
      </c>
      <c r="V257" s="33">
        <v>7</v>
      </c>
      <c r="W257" s="33">
        <v>14</v>
      </c>
      <c r="X257" s="33">
        <v>34</v>
      </c>
      <c r="Y257" s="33">
        <f t="shared" si="30"/>
        <v>0.82352941176470584</v>
      </c>
      <c r="Z257" s="33">
        <f t="shared" si="31"/>
        <v>3.4285714285714284</v>
      </c>
      <c r="AA257" s="15">
        <f t="shared" si="32"/>
        <v>2.6050420168067223</v>
      </c>
      <c r="AB257" s="33" t="s">
        <v>499</v>
      </c>
      <c r="AC257" s="33" t="s">
        <v>60</v>
      </c>
      <c r="AD257" s="33">
        <v>45</v>
      </c>
    </row>
    <row r="258" spans="1:31" x14ac:dyDescent="0.25">
      <c r="A258" s="33" t="s">
        <v>808</v>
      </c>
      <c r="B258" s="33" t="s">
        <v>174</v>
      </c>
      <c r="D258" s="33" t="s">
        <v>757</v>
      </c>
      <c r="F258" s="33" t="s">
        <v>58</v>
      </c>
      <c r="G258" s="33">
        <v>450</v>
      </c>
      <c r="H258" s="33" t="s">
        <v>882</v>
      </c>
      <c r="I258" s="33" t="s">
        <v>156</v>
      </c>
      <c r="J258" s="33" t="s">
        <v>35</v>
      </c>
      <c r="K258" s="33" t="s">
        <v>48</v>
      </c>
      <c r="L258" s="33" t="s">
        <v>49</v>
      </c>
      <c r="M258" s="33" t="s">
        <v>32</v>
      </c>
      <c r="N258" s="33" t="s">
        <v>50</v>
      </c>
      <c r="O258" s="33" t="s">
        <v>32</v>
      </c>
      <c r="P258" s="33">
        <v>1</v>
      </c>
      <c r="Q258" s="33">
        <v>44</v>
      </c>
      <c r="S258" s="36">
        <v>44</v>
      </c>
      <c r="T258" s="33" t="s">
        <v>917</v>
      </c>
      <c r="U258" s="33" t="s">
        <v>36</v>
      </c>
      <c r="V258" s="33">
        <v>7</v>
      </c>
      <c r="W258" s="33">
        <v>14</v>
      </c>
      <c r="X258" s="33">
        <v>34</v>
      </c>
      <c r="Y258" s="33">
        <f t="shared" si="30"/>
        <v>1.2941176470588236</v>
      </c>
      <c r="Z258" s="33">
        <f t="shared" si="31"/>
        <v>3.1428571428571428</v>
      </c>
      <c r="AA258" s="15">
        <f t="shared" si="32"/>
        <v>1.8487394957983192</v>
      </c>
      <c r="AB258" s="33" t="s">
        <v>864</v>
      </c>
      <c r="AC258" s="33" t="s">
        <v>52</v>
      </c>
      <c r="AD258" s="41" t="s">
        <v>765</v>
      </c>
      <c r="AE258" s="41" t="s">
        <v>356</v>
      </c>
    </row>
    <row r="259" spans="1:31" s="71" customFormat="1" x14ac:dyDescent="0.25">
      <c r="A259" s="71" t="s">
        <v>809</v>
      </c>
      <c r="B259" s="71" t="s">
        <v>174</v>
      </c>
      <c r="D259" s="71" t="s">
        <v>758</v>
      </c>
      <c r="F259" s="71" t="s">
        <v>58</v>
      </c>
      <c r="G259" s="71">
        <v>450</v>
      </c>
      <c r="H259" s="71" t="s">
        <v>882</v>
      </c>
      <c r="I259" s="71" t="s">
        <v>156</v>
      </c>
      <c r="J259" s="71" t="s">
        <v>35</v>
      </c>
      <c r="K259" s="71" t="s">
        <v>48</v>
      </c>
      <c r="L259" s="71" t="s">
        <v>49</v>
      </c>
      <c r="M259" s="71" t="s">
        <v>32</v>
      </c>
      <c r="N259" s="71" t="s">
        <v>50</v>
      </c>
      <c r="O259" s="71" t="s">
        <v>32</v>
      </c>
      <c r="P259" s="71">
        <v>1</v>
      </c>
      <c r="Q259" s="71">
        <v>44</v>
      </c>
      <c r="S259" s="79">
        <v>44</v>
      </c>
      <c r="T259" s="71" t="s">
        <v>917</v>
      </c>
      <c r="U259" s="71" t="s">
        <v>36</v>
      </c>
      <c r="V259" s="71">
        <v>7</v>
      </c>
      <c r="W259" s="71">
        <v>14</v>
      </c>
      <c r="X259" s="71">
        <v>34</v>
      </c>
      <c r="Y259" s="71">
        <f t="shared" si="30"/>
        <v>1.2941176470588236</v>
      </c>
      <c r="Z259" s="71">
        <f t="shared" si="31"/>
        <v>3.1428571428571428</v>
      </c>
      <c r="AA259" s="74">
        <f t="shared" si="32"/>
        <v>1.8487394957983192</v>
      </c>
      <c r="AB259" s="71" t="s">
        <v>864</v>
      </c>
      <c r="AC259" s="71" t="s">
        <v>52</v>
      </c>
      <c r="AD259" s="76" t="s">
        <v>765</v>
      </c>
      <c r="AE259" s="76" t="s">
        <v>356</v>
      </c>
    </row>
    <row r="260" spans="1:31" x14ac:dyDescent="0.25">
      <c r="A260" s="33" t="s">
        <v>810</v>
      </c>
      <c r="B260" s="33" t="s">
        <v>177</v>
      </c>
      <c r="D260" s="33" t="s">
        <v>768</v>
      </c>
      <c r="F260" s="33" t="s">
        <v>11</v>
      </c>
      <c r="G260" s="33" t="s">
        <v>32</v>
      </c>
      <c r="H260" s="33" t="s">
        <v>869</v>
      </c>
      <c r="I260" s="33" t="s">
        <v>26</v>
      </c>
      <c r="J260" s="33" t="s">
        <v>26</v>
      </c>
      <c r="K260" s="33" t="s">
        <v>48</v>
      </c>
      <c r="L260" s="33" t="s">
        <v>783</v>
      </c>
      <c r="M260" s="33" t="s">
        <v>32</v>
      </c>
      <c r="N260" s="33" t="s">
        <v>32</v>
      </c>
      <c r="O260" s="33" t="s">
        <v>617</v>
      </c>
      <c r="P260" s="33">
        <v>2</v>
      </c>
      <c r="Q260" s="33">
        <v>30</v>
      </c>
      <c r="S260" s="33">
        <v>46</v>
      </c>
      <c r="U260" s="33" t="s">
        <v>697</v>
      </c>
      <c r="V260" s="33">
        <v>9</v>
      </c>
      <c r="W260" s="33">
        <v>11</v>
      </c>
      <c r="X260" s="33">
        <v>36</v>
      </c>
      <c r="Y260" s="33">
        <f t="shared" ref="Y260:Y272" si="33">Q260/X260</f>
        <v>0.83333333333333337</v>
      </c>
      <c r="Z260" s="33">
        <f t="shared" ref="Z260:Z272" si="34">S260/W260</f>
        <v>4.1818181818181817</v>
      </c>
      <c r="AA260" s="15">
        <f t="shared" ref="AA260:AA272" si="35">Z260-Y260</f>
        <v>3.3484848484848482</v>
      </c>
      <c r="AB260" s="33" t="s">
        <v>781</v>
      </c>
      <c r="AC260" s="33" t="s">
        <v>40</v>
      </c>
      <c r="AD260" s="33">
        <v>38</v>
      </c>
    </row>
    <row r="261" spans="1:31" x14ac:dyDescent="0.25">
      <c r="A261" s="33" t="s">
        <v>811</v>
      </c>
      <c r="B261" s="33" t="s">
        <v>177</v>
      </c>
      <c r="D261" s="33" t="s">
        <v>769</v>
      </c>
      <c r="F261" s="33" t="s">
        <v>11</v>
      </c>
      <c r="G261" s="33" t="s">
        <v>32</v>
      </c>
      <c r="H261" s="33" t="s">
        <v>879</v>
      </c>
      <c r="I261" s="33" t="s">
        <v>26</v>
      </c>
      <c r="J261" s="33" t="s">
        <v>26</v>
      </c>
      <c r="K261" s="33" t="s">
        <v>48</v>
      </c>
      <c r="L261" s="33" t="s">
        <v>857</v>
      </c>
      <c r="M261" s="33" t="s">
        <v>891</v>
      </c>
      <c r="N261" s="33" t="s">
        <v>32</v>
      </c>
      <c r="O261" s="33" t="s">
        <v>614</v>
      </c>
      <c r="P261" s="33">
        <v>3</v>
      </c>
      <c r="Q261" s="33">
        <v>24</v>
      </c>
      <c r="R261" s="33">
        <v>34</v>
      </c>
      <c r="S261" s="33">
        <v>42</v>
      </c>
      <c r="U261" s="33" t="s">
        <v>501</v>
      </c>
      <c r="V261" s="33">
        <v>8</v>
      </c>
      <c r="W261" s="33">
        <v>12</v>
      </c>
      <c r="X261" s="33">
        <v>32</v>
      </c>
      <c r="Y261" s="33">
        <f t="shared" si="33"/>
        <v>0.75</v>
      </c>
      <c r="Z261" s="33">
        <f t="shared" si="34"/>
        <v>3.5</v>
      </c>
      <c r="AA261" s="15">
        <f t="shared" si="35"/>
        <v>2.75</v>
      </c>
      <c r="AB261" s="33" t="s">
        <v>781</v>
      </c>
      <c r="AC261" s="33" t="s">
        <v>40</v>
      </c>
      <c r="AD261" s="33">
        <v>38</v>
      </c>
    </row>
    <row r="262" spans="1:31" x14ac:dyDescent="0.25">
      <c r="A262" s="33" t="s">
        <v>812</v>
      </c>
      <c r="B262" s="33" t="s">
        <v>177</v>
      </c>
      <c r="D262" s="33" t="s">
        <v>770</v>
      </c>
      <c r="F262" s="33" t="s">
        <v>11</v>
      </c>
      <c r="G262" s="33" t="s">
        <v>32</v>
      </c>
      <c r="H262" s="33" t="s">
        <v>872</v>
      </c>
      <c r="I262" s="33" t="s">
        <v>26</v>
      </c>
      <c r="J262" s="33" t="s">
        <v>26</v>
      </c>
      <c r="K262" s="33" t="s">
        <v>48</v>
      </c>
      <c r="L262" s="33" t="s">
        <v>857</v>
      </c>
      <c r="M262" s="33" t="s">
        <v>891</v>
      </c>
      <c r="N262" s="33" t="s">
        <v>32</v>
      </c>
      <c r="O262" s="33" t="s">
        <v>614</v>
      </c>
      <c r="P262" s="33">
        <v>3</v>
      </c>
      <c r="Q262" s="33">
        <v>24</v>
      </c>
      <c r="R262" s="33">
        <v>34</v>
      </c>
      <c r="S262" s="33">
        <v>42</v>
      </c>
      <c r="U262" s="35" t="s">
        <v>454</v>
      </c>
      <c r="V262" s="33">
        <v>8</v>
      </c>
      <c r="W262" s="33">
        <v>12</v>
      </c>
      <c r="X262" s="33">
        <v>32</v>
      </c>
      <c r="Y262" s="33">
        <f t="shared" si="33"/>
        <v>0.75</v>
      </c>
      <c r="Z262" s="33">
        <f t="shared" si="34"/>
        <v>3.5</v>
      </c>
      <c r="AA262" s="15">
        <f t="shared" si="35"/>
        <v>2.75</v>
      </c>
      <c r="AB262" s="33" t="s">
        <v>782</v>
      </c>
      <c r="AC262" s="33" t="s">
        <v>60</v>
      </c>
      <c r="AD262" s="33">
        <v>38</v>
      </c>
    </row>
    <row r="263" spans="1:31" x14ac:dyDescent="0.25">
      <c r="A263" s="33" t="s">
        <v>813</v>
      </c>
      <c r="B263" s="33" t="s">
        <v>177</v>
      </c>
      <c r="C263" s="33" t="s">
        <v>118</v>
      </c>
      <c r="D263" s="33" t="s">
        <v>771</v>
      </c>
      <c r="F263" s="33" t="s">
        <v>11</v>
      </c>
      <c r="G263" s="33" t="s">
        <v>32</v>
      </c>
      <c r="H263" s="33" t="s">
        <v>872</v>
      </c>
      <c r="I263" s="33" t="s">
        <v>26</v>
      </c>
      <c r="J263" s="33" t="s">
        <v>26</v>
      </c>
      <c r="K263" s="33" t="s">
        <v>48</v>
      </c>
      <c r="L263" s="33" t="s">
        <v>857</v>
      </c>
      <c r="M263" s="33" t="s">
        <v>891</v>
      </c>
      <c r="N263" s="33" t="s">
        <v>32</v>
      </c>
      <c r="O263" s="33" t="s">
        <v>614</v>
      </c>
      <c r="P263" s="33">
        <v>3</v>
      </c>
      <c r="Q263" s="33">
        <v>24</v>
      </c>
      <c r="R263" s="33">
        <v>34</v>
      </c>
      <c r="S263" s="33">
        <v>42</v>
      </c>
      <c r="U263" s="35" t="s">
        <v>454</v>
      </c>
      <c r="V263" s="33">
        <v>8</v>
      </c>
      <c r="W263" s="33">
        <v>12</v>
      </c>
      <c r="X263" s="33">
        <v>32</v>
      </c>
      <c r="Y263" s="33">
        <f t="shared" si="33"/>
        <v>0.75</v>
      </c>
      <c r="Z263" s="33">
        <f t="shared" si="34"/>
        <v>3.5</v>
      </c>
      <c r="AA263" s="15">
        <f t="shared" si="35"/>
        <v>2.75</v>
      </c>
      <c r="AB263" s="33" t="s">
        <v>782</v>
      </c>
      <c r="AC263" s="33" t="s">
        <v>60</v>
      </c>
      <c r="AD263" s="33">
        <v>35</v>
      </c>
    </row>
    <row r="264" spans="1:31" x14ac:dyDescent="0.25">
      <c r="A264" s="33" t="s">
        <v>814</v>
      </c>
      <c r="B264" s="33" t="s">
        <v>177</v>
      </c>
      <c r="D264" s="33" t="s">
        <v>772</v>
      </c>
      <c r="F264" s="33" t="s">
        <v>11</v>
      </c>
      <c r="G264" s="33" t="s">
        <v>32</v>
      </c>
      <c r="H264" s="33" t="s">
        <v>869</v>
      </c>
      <c r="I264" s="33" t="s">
        <v>26</v>
      </c>
      <c r="J264" s="33" t="s">
        <v>26</v>
      </c>
      <c r="K264" s="33" t="s">
        <v>48</v>
      </c>
      <c r="L264" s="33" t="s">
        <v>783</v>
      </c>
      <c r="M264" s="33" t="s">
        <v>32</v>
      </c>
      <c r="N264" s="33" t="s">
        <v>32</v>
      </c>
      <c r="O264" s="33" t="s">
        <v>784</v>
      </c>
      <c r="P264" s="33">
        <v>3</v>
      </c>
      <c r="Q264" s="33">
        <v>22</v>
      </c>
      <c r="R264" s="33">
        <v>32</v>
      </c>
      <c r="S264" s="33">
        <v>44</v>
      </c>
      <c r="U264" s="33" t="s">
        <v>697</v>
      </c>
      <c r="V264" s="33">
        <v>9</v>
      </c>
      <c r="W264" s="33">
        <v>11</v>
      </c>
      <c r="X264" s="33">
        <v>32</v>
      </c>
      <c r="Y264" s="33">
        <f t="shared" si="33"/>
        <v>0.6875</v>
      </c>
      <c r="Z264" s="33">
        <f t="shared" si="34"/>
        <v>4</v>
      </c>
      <c r="AA264" s="15">
        <f t="shared" si="35"/>
        <v>3.3125</v>
      </c>
      <c r="AB264" s="33" t="s">
        <v>781</v>
      </c>
      <c r="AC264" s="33" t="s">
        <v>40</v>
      </c>
      <c r="AD264" s="33">
        <v>38</v>
      </c>
    </row>
    <row r="265" spans="1:31" x14ac:dyDescent="0.25">
      <c r="A265" s="33" t="s">
        <v>815</v>
      </c>
      <c r="B265" s="33" t="s">
        <v>177</v>
      </c>
      <c r="C265" s="33" t="s">
        <v>118</v>
      </c>
      <c r="D265" s="33" t="s">
        <v>773</v>
      </c>
      <c r="F265" s="33" t="s">
        <v>11</v>
      </c>
      <c r="G265" s="33" t="s">
        <v>32</v>
      </c>
      <c r="H265" s="33" t="s">
        <v>888</v>
      </c>
      <c r="I265" s="33" t="s">
        <v>26</v>
      </c>
      <c r="J265" s="33" t="s">
        <v>35</v>
      </c>
      <c r="K265" s="33" t="s">
        <v>48</v>
      </c>
      <c r="L265" s="33" t="s">
        <v>49</v>
      </c>
      <c r="M265" s="33" t="s">
        <v>431</v>
      </c>
      <c r="N265" s="33" t="s">
        <v>37</v>
      </c>
      <c r="O265" s="33" t="s">
        <v>32</v>
      </c>
      <c r="P265" s="33">
        <v>1</v>
      </c>
      <c r="Q265" s="33">
        <v>42</v>
      </c>
      <c r="S265" s="36">
        <v>42</v>
      </c>
      <c r="T265" s="36"/>
      <c r="U265" s="35" t="s">
        <v>454</v>
      </c>
      <c r="V265" s="33">
        <v>8</v>
      </c>
      <c r="W265" s="33">
        <v>11</v>
      </c>
      <c r="X265" s="33">
        <v>32</v>
      </c>
      <c r="Y265" s="33">
        <f t="shared" si="33"/>
        <v>1.3125</v>
      </c>
      <c r="Z265" s="33">
        <f t="shared" si="34"/>
        <v>3.8181818181818183</v>
      </c>
      <c r="AA265" s="15">
        <f t="shared" si="35"/>
        <v>2.5056818181818183</v>
      </c>
      <c r="AB265" s="33" t="s">
        <v>32</v>
      </c>
      <c r="AC265" s="33" t="s">
        <v>679</v>
      </c>
      <c r="AD265" s="33">
        <v>35</v>
      </c>
    </row>
    <row r="266" spans="1:31" x14ac:dyDescent="0.25">
      <c r="A266" s="33" t="s">
        <v>816</v>
      </c>
      <c r="B266" s="33" t="s">
        <v>177</v>
      </c>
      <c r="D266" s="33" t="s">
        <v>774</v>
      </c>
      <c r="F266" s="33" t="s">
        <v>11</v>
      </c>
      <c r="G266" s="33" t="s">
        <v>32</v>
      </c>
      <c r="H266" s="33" t="s">
        <v>404</v>
      </c>
      <c r="I266" s="33" t="s">
        <v>26</v>
      </c>
      <c r="J266" s="33" t="s">
        <v>32</v>
      </c>
      <c r="K266" s="33" t="s">
        <v>48</v>
      </c>
      <c r="L266" s="33" t="s">
        <v>783</v>
      </c>
      <c r="M266" s="33" t="s">
        <v>735</v>
      </c>
      <c r="N266" s="33" t="s">
        <v>32</v>
      </c>
      <c r="O266" s="33" t="s">
        <v>617</v>
      </c>
      <c r="P266" s="33">
        <v>2</v>
      </c>
      <c r="Q266" s="33">
        <v>30</v>
      </c>
      <c r="S266" s="38">
        <v>46</v>
      </c>
      <c r="T266" s="38"/>
      <c r="U266" s="33" t="s">
        <v>404</v>
      </c>
      <c r="V266" s="33">
        <v>9</v>
      </c>
      <c r="W266" s="33">
        <v>11</v>
      </c>
      <c r="X266" s="33">
        <v>36</v>
      </c>
      <c r="Y266" s="33">
        <f t="shared" si="33"/>
        <v>0.83333333333333337</v>
      </c>
      <c r="Z266" s="33">
        <f t="shared" si="34"/>
        <v>4.1818181818181817</v>
      </c>
      <c r="AA266" s="15">
        <f t="shared" si="35"/>
        <v>3.3484848484848482</v>
      </c>
      <c r="AB266" s="33" t="s">
        <v>785</v>
      </c>
      <c r="AC266" s="33" t="s">
        <v>60</v>
      </c>
      <c r="AD266" s="33">
        <v>35</v>
      </c>
    </row>
    <row r="267" spans="1:31" x14ac:dyDescent="0.25">
      <c r="A267" s="33" t="s">
        <v>817</v>
      </c>
      <c r="B267" s="33" t="s">
        <v>177</v>
      </c>
      <c r="D267" s="33" t="s">
        <v>775</v>
      </c>
      <c r="F267" s="33" t="s">
        <v>11</v>
      </c>
      <c r="G267" s="33" t="s">
        <v>32</v>
      </c>
      <c r="H267" s="33" t="s">
        <v>885</v>
      </c>
      <c r="I267" s="33" t="s">
        <v>26</v>
      </c>
      <c r="J267" s="33" t="s">
        <v>32</v>
      </c>
      <c r="K267" s="33" t="s">
        <v>48</v>
      </c>
      <c r="L267" s="35" t="s">
        <v>453</v>
      </c>
      <c r="M267" s="33" t="s">
        <v>892</v>
      </c>
      <c r="N267" s="33" t="s">
        <v>32</v>
      </c>
      <c r="O267" s="35" t="s">
        <v>456</v>
      </c>
      <c r="P267" s="33">
        <v>3</v>
      </c>
      <c r="Q267" s="33">
        <v>28</v>
      </c>
      <c r="R267" s="33">
        <v>38</v>
      </c>
      <c r="S267" s="38">
        <v>48</v>
      </c>
      <c r="T267" s="38"/>
      <c r="U267" s="33" t="s">
        <v>108</v>
      </c>
      <c r="V267" s="33">
        <v>8</v>
      </c>
      <c r="W267" s="33">
        <v>11</v>
      </c>
      <c r="X267" s="33">
        <v>32</v>
      </c>
      <c r="Y267" s="33">
        <f t="shared" si="33"/>
        <v>0.875</v>
      </c>
      <c r="Z267" s="33">
        <f t="shared" si="34"/>
        <v>4.3636363636363633</v>
      </c>
      <c r="AA267" s="15">
        <f t="shared" si="35"/>
        <v>3.4886363636363633</v>
      </c>
      <c r="AB267" s="33" t="s">
        <v>32</v>
      </c>
      <c r="AC267" s="33" t="s">
        <v>679</v>
      </c>
      <c r="AD267" s="33">
        <v>38</v>
      </c>
    </row>
    <row r="268" spans="1:31" x14ac:dyDescent="0.25">
      <c r="A268" s="33" t="s">
        <v>818</v>
      </c>
      <c r="B268" s="33" t="s">
        <v>177</v>
      </c>
      <c r="C268" s="33" t="s">
        <v>118</v>
      </c>
      <c r="D268" s="33" t="s">
        <v>776</v>
      </c>
      <c r="F268" s="33" t="s">
        <v>11</v>
      </c>
      <c r="G268" s="33" t="s">
        <v>32</v>
      </c>
      <c r="H268" s="33" t="s">
        <v>42</v>
      </c>
      <c r="I268" s="33" t="s">
        <v>26</v>
      </c>
      <c r="J268" s="33" t="s">
        <v>32</v>
      </c>
      <c r="K268" s="33" t="s">
        <v>48</v>
      </c>
      <c r="L268" s="33" t="s">
        <v>32</v>
      </c>
      <c r="M268" s="33" t="s">
        <v>32</v>
      </c>
      <c r="N268" s="33" t="s">
        <v>37</v>
      </c>
      <c r="O268" s="35" t="s">
        <v>456</v>
      </c>
      <c r="P268" s="33">
        <v>3</v>
      </c>
      <c r="Q268" s="33">
        <v>28</v>
      </c>
      <c r="R268" s="33">
        <v>38</v>
      </c>
      <c r="S268" s="38">
        <v>48</v>
      </c>
      <c r="T268" s="38"/>
      <c r="U268" s="33" t="s">
        <v>108</v>
      </c>
      <c r="V268" s="33">
        <v>8</v>
      </c>
      <c r="W268" s="33">
        <v>11</v>
      </c>
      <c r="X268" s="33">
        <v>32</v>
      </c>
      <c r="Y268" s="33">
        <f t="shared" si="33"/>
        <v>0.875</v>
      </c>
      <c r="Z268" s="33">
        <f t="shared" si="34"/>
        <v>4.3636363636363633</v>
      </c>
      <c r="AA268" s="15">
        <f t="shared" si="35"/>
        <v>3.4886363636363633</v>
      </c>
      <c r="AB268" s="33" t="s">
        <v>32</v>
      </c>
      <c r="AC268" s="33" t="s">
        <v>679</v>
      </c>
      <c r="AD268" s="42">
        <v>38</v>
      </c>
    </row>
    <row r="269" spans="1:31" x14ac:dyDescent="0.25">
      <c r="A269" s="33" t="s">
        <v>819</v>
      </c>
      <c r="B269" s="33" t="s">
        <v>177</v>
      </c>
      <c r="D269" s="33" t="s">
        <v>777</v>
      </c>
      <c r="F269" s="33" t="s">
        <v>11</v>
      </c>
      <c r="G269" s="33" t="s">
        <v>32</v>
      </c>
      <c r="H269" s="33" t="s">
        <v>888</v>
      </c>
      <c r="I269" s="33" t="s">
        <v>26</v>
      </c>
      <c r="J269" s="33" t="s">
        <v>35</v>
      </c>
      <c r="K269" s="33" t="s">
        <v>48</v>
      </c>
      <c r="L269" s="33" t="s">
        <v>32</v>
      </c>
      <c r="M269" s="33" t="s">
        <v>32</v>
      </c>
      <c r="N269" s="33" t="s">
        <v>37</v>
      </c>
      <c r="O269" s="33" t="s">
        <v>32</v>
      </c>
      <c r="P269" s="33">
        <v>3</v>
      </c>
      <c r="Q269" s="33">
        <v>28</v>
      </c>
      <c r="R269" s="33">
        <v>38</v>
      </c>
      <c r="S269" s="38">
        <v>48</v>
      </c>
      <c r="T269" s="38"/>
      <c r="U269" s="35" t="s">
        <v>454</v>
      </c>
      <c r="V269" s="33">
        <v>8</v>
      </c>
      <c r="W269" s="33">
        <v>11</v>
      </c>
      <c r="X269" s="33">
        <v>32</v>
      </c>
      <c r="Y269" s="33">
        <f t="shared" si="33"/>
        <v>0.875</v>
      </c>
      <c r="Z269" s="33">
        <f t="shared" si="34"/>
        <v>4.3636363636363633</v>
      </c>
      <c r="AA269" s="15">
        <f t="shared" si="35"/>
        <v>3.4886363636363633</v>
      </c>
      <c r="AB269" s="33" t="s">
        <v>32</v>
      </c>
      <c r="AC269" s="33" t="s">
        <v>679</v>
      </c>
      <c r="AD269" s="42">
        <v>38</v>
      </c>
    </row>
    <row r="270" spans="1:31" x14ac:dyDescent="0.25">
      <c r="A270" s="33" t="s">
        <v>820</v>
      </c>
      <c r="B270" s="33" t="s">
        <v>177</v>
      </c>
      <c r="C270" s="33" t="s">
        <v>118</v>
      </c>
      <c r="D270" s="33" t="s">
        <v>778</v>
      </c>
      <c r="F270" s="33" t="s">
        <v>11</v>
      </c>
      <c r="G270" s="33" t="s">
        <v>32</v>
      </c>
      <c r="H270" s="33" t="s">
        <v>888</v>
      </c>
      <c r="I270" s="33" t="s">
        <v>26</v>
      </c>
      <c r="J270" s="33" t="s">
        <v>35</v>
      </c>
      <c r="K270" s="33" t="s">
        <v>48</v>
      </c>
      <c r="L270" s="33" t="s">
        <v>32</v>
      </c>
      <c r="M270" s="33" t="s">
        <v>32</v>
      </c>
      <c r="N270" s="33" t="s">
        <v>37</v>
      </c>
      <c r="O270" s="33" t="s">
        <v>32</v>
      </c>
      <c r="P270" s="33">
        <v>3</v>
      </c>
      <c r="Q270" s="33">
        <v>28</v>
      </c>
      <c r="R270" s="33">
        <v>38</v>
      </c>
      <c r="S270" s="38">
        <v>48</v>
      </c>
      <c r="T270" s="38"/>
      <c r="U270" s="35" t="s">
        <v>454</v>
      </c>
      <c r="V270" s="33">
        <v>8</v>
      </c>
      <c r="W270" s="33">
        <v>11</v>
      </c>
      <c r="X270" s="33">
        <v>32</v>
      </c>
      <c r="Y270" s="33">
        <f t="shared" si="33"/>
        <v>0.875</v>
      </c>
      <c r="Z270" s="33">
        <f t="shared" si="34"/>
        <v>4.3636363636363633</v>
      </c>
      <c r="AA270" s="15">
        <f t="shared" si="35"/>
        <v>3.4886363636363633</v>
      </c>
      <c r="AB270" s="33" t="s">
        <v>32</v>
      </c>
      <c r="AC270" s="33" t="s">
        <v>679</v>
      </c>
      <c r="AD270" s="33">
        <v>38</v>
      </c>
    </row>
    <row r="271" spans="1:31" x14ac:dyDescent="0.25">
      <c r="A271" s="33" t="s">
        <v>821</v>
      </c>
      <c r="B271" s="33" t="s">
        <v>177</v>
      </c>
      <c r="D271" s="33" t="s">
        <v>779</v>
      </c>
      <c r="F271" s="33" t="s">
        <v>11</v>
      </c>
      <c r="G271" s="33" t="s">
        <v>32</v>
      </c>
      <c r="H271" s="33" t="s">
        <v>36</v>
      </c>
      <c r="I271" s="33" t="s">
        <v>26</v>
      </c>
      <c r="J271" s="33" t="s">
        <v>35</v>
      </c>
      <c r="K271" s="33" t="s">
        <v>48</v>
      </c>
      <c r="L271" s="33" t="s">
        <v>49</v>
      </c>
      <c r="M271" s="33" t="s">
        <v>32</v>
      </c>
      <c r="N271" s="33" t="s">
        <v>37</v>
      </c>
      <c r="O271" s="33" t="s">
        <v>32</v>
      </c>
      <c r="P271" s="33">
        <v>1</v>
      </c>
      <c r="Q271" s="33">
        <v>42</v>
      </c>
      <c r="S271" s="36">
        <v>42</v>
      </c>
      <c r="T271" s="36"/>
      <c r="U271" s="33" t="s">
        <v>629</v>
      </c>
      <c r="V271" s="33">
        <v>7</v>
      </c>
      <c r="W271" s="33">
        <v>14</v>
      </c>
      <c r="X271" s="33">
        <v>34</v>
      </c>
      <c r="Y271" s="33">
        <f t="shared" si="33"/>
        <v>1.2352941176470589</v>
      </c>
      <c r="Z271" s="33">
        <f t="shared" si="34"/>
        <v>3</v>
      </c>
      <c r="AA271" s="15">
        <f t="shared" si="35"/>
        <v>1.7647058823529411</v>
      </c>
      <c r="AB271" s="33" t="s">
        <v>32</v>
      </c>
      <c r="AC271" s="33" t="s">
        <v>679</v>
      </c>
      <c r="AD271" s="33">
        <v>38</v>
      </c>
    </row>
    <row r="272" spans="1:31" s="71" customFormat="1" x14ac:dyDescent="0.25">
      <c r="A272" s="71" t="s">
        <v>822</v>
      </c>
      <c r="B272" s="71" t="s">
        <v>177</v>
      </c>
      <c r="C272" s="71" t="s">
        <v>118</v>
      </c>
      <c r="D272" s="71" t="s">
        <v>780</v>
      </c>
      <c r="F272" s="71" t="s">
        <v>11</v>
      </c>
      <c r="G272" s="71" t="s">
        <v>32</v>
      </c>
      <c r="H272" s="71" t="s">
        <v>36</v>
      </c>
      <c r="I272" s="71" t="s">
        <v>26</v>
      </c>
      <c r="J272" s="71" t="s">
        <v>35</v>
      </c>
      <c r="K272" s="71" t="s">
        <v>48</v>
      </c>
      <c r="L272" s="71" t="s">
        <v>49</v>
      </c>
      <c r="M272" s="71" t="s">
        <v>431</v>
      </c>
      <c r="N272" s="71" t="s">
        <v>37</v>
      </c>
      <c r="O272" s="71" t="s">
        <v>32</v>
      </c>
      <c r="P272" s="71">
        <v>1</v>
      </c>
      <c r="Q272" s="71">
        <v>42</v>
      </c>
      <c r="S272" s="79">
        <v>42</v>
      </c>
      <c r="T272" s="79"/>
      <c r="U272" s="71" t="s">
        <v>629</v>
      </c>
      <c r="V272" s="71">
        <v>7</v>
      </c>
      <c r="W272" s="71">
        <v>14</v>
      </c>
      <c r="X272" s="71">
        <v>34</v>
      </c>
      <c r="Y272" s="71">
        <f t="shared" si="33"/>
        <v>1.2352941176470589</v>
      </c>
      <c r="Z272" s="71">
        <f t="shared" si="34"/>
        <v>3</v>
      </c>
      <c r="AA272" s="74">
        <f t="shared" si="35"/>
        <v>1.7647058823529411</v>
      </c>
      <c r="AB272" s="71" t="s">
        <v>32</v>
      </c>
      <c r="AC272" s="71" t="s">
        <v>679</v>
      </c>
      <c r="AD272" s="71">
        <v>38</v>
      </c>
    </row>
    <row r="273" spans="1:31" x14ac:dyDescent="0.25">
      <c r="A273" s="33" t="s">
        <v>823</v>
      </c>
      <c r="B273" s="33" t="s">
        <v>168</v>
      </c>
      <c r="D273" s="33" t="s">
        <v>724</v>
      </c>
      <c r="F273" s="33" t="s">
        <v>75</v>
      </c>
      <c r="G273" s="33">
        <v>1300</v>
      </c>
      <c r="H273" s="33" t="s">
        <v>353</v>
      </c>
      <c r="I273" s="33" t="s">
        <v>910</v>
      </c>
      <c r="J273" s="33" t="s">
        <v>625</v>
      </c>
      <c r="K273" s="33" t="s">
        <v>48</v>
      </c>
      <c r="L273" s="33" t="s">
        <v>49</v>
      </c>
      <c r="M273" s="33" t="s">
        <v>195</v>
      </c>
      <c r="N273" s="33" t="s">
        <v>32</v>
      </c>
      <c r="O273" s="33" t="s">
        <v>730</v>
      </c>
      <c r="P273" s="33">
        <v>1</v>
      </c>
      <c r="Q273" s="33">
        <v>38</v>
      </c>
      <c r="S273" s="36">
        <v>38</v>
      </c>
      <c r="T273" s="33" t="s">
        <v>919</v>
      </c>
      <c r="U273" s="33" t="s">
        <v>353</v>
      </c>
      <c r="V273" s="33">
        <v>12</v>
      </c>
      <c r="W273" s="33">
        <v>10</v>
      </c>
      <c r="X273" s="33">
        <v>51</v>
      </c>
      <c r="Y273" s="33">
        <f t="shared" ref="Y273:Y278" si="36">Q273/X273</f>
        <v>0.74509803921568629</v>
      </c>
      <c r="Z273" s="33">
        <f t="shared" ref="Z273:Z278" si="37">S273/W273</f>
        <v>3.8</v>
      </c>
      <c r="AA273" s="15">
        <f t="shared" ref="AA273:AA278" si="38">Z273-Y273</f>
        <v>3.0549019607843135</v>
      </c>
      <c r="AB273" s="33" t="s">
        <v>731</v>
      </c>
      <c r="AC273" s="33" t="s">
        <v>61</v>
      </c>
      <c r="AD273" s="41">
        <v>47</v>
      </c>
      <c r="AE273" s="41" t="s">
        <v>132</v>
      </c>
    </row>
    <row r="274" spans="1:31" x14ac:dyDescent="0.25">
      <c r="A274" s="33" t="s">
        <v>826</v>
      </c>
      <c r="B274" s="33" t="s">
        <v>168</v>
      </c>
      <c r="D274" s="33" t="s">
        <v>725</v>
      </c>
      <c r="F274" s="33" t="s">
        <v>75</v>
      </c>
      <c r="G274" s="33">
        <v>900</v>
      </c>
      <c r="H274" s="33" t="s">
        <v>353</v>
      </c>
      <c r="I274" s="33" t="s">
        <v>26</v>
      </c>
      <c r="J274" s="33" t="s">
        <v>26</v>
      </c>
      <c r="K274" s="33" t="s">
        <v>48</v>
      </c>
      <c r="L274" s="33" t="s">
        <v>49</v>
      </c>
      <c r="M274" s="33" t="s">
        <v>732</v>
      </c>
      <c r="N274" s="33" t="s">
        <v>32</v>
      </c>
      <c r="O274" s="33" t="s">
        <v>733</v>
      </c>
      <c r="P274" s="33">
        <v>1</v>
      </c>
      <c r="Q274" s="33">
        <v>38</v>
      </c>
      <c r="S274" s="36">
        <v>38</v>
      </c>
      <c r="T274" s="33" t="s">
        <v>919</v>
      </c>
      <c r="U274" s="33" t="s">
        <v>353</v>
      </c>
      <c r="V274" s="33">
        <v>11</v>
      </c>
      <c r="W274" s="33">
        <v>11</v>
      </c>
      <c r="X274" s="33">
        <v>51</v>
      </c>
      <c r="Y274" s="33">
        <f t="shared" si="36"/>
        <v>0.74509803921568629</v>
      </c>
      <c r="Z274" s="33">
        <f t="shared" si="37"/>
        <v>3.4545454545454546</v>
      </c>
      <c r="AA274" s="15">
        <f t="shared" si="38"/>
        <v>2.7094474153297683</v>
      </c>
      <c r="AB274" s="33" t="s">
        <v>734</v>
      </c>
      <c r="AC274" s="33" t="s">
        <v>61</v>
      </c>
      <c r="AD274" s="41">
        <v>47</v>
      </c>
      <c r="AE274" s="41" t="s">
        <v>132</v>
      </c>
    </row>
    <row r="275" spans="1:31" x14ac:dyDescent="0.25">
      <c r="A275" s="33" t="s">
        <v>827</v>
      </c>
      <c r="B275" s="33" t="s">
        <v>168</v>
      </c>
      <c r="D275" s="33" t="s">
        <v>726</v>
      </c>
      <c r="F275" s="33" t="s">
        <v>75</v>
      </c>
      <c r="G275" s="33">
        <v>750</v>
      </c>
      <c r="H275" s="33" t="s">
        <v>353</v>
      </c>
      <c r="I275" s="33" t="s">
        <v>26</v>
      </c>
      <c r="J275" s="33" t="s">
        <v>26</v>
      </c>
      <c r="K275" s="33" t="s">
        <v>48</v>
      </c>
      <c r="L275" s="33" t="s">
        <v>49</v>
      </c>
      <c r="M275" s="33" t="s">
        <v>732</v>
      </c>
      <c r="N275" s="33" t="s">
        <v>32</v>
      </c>
      <c r="O275" s="33" t="s">
        <v>733</v>
      </c>
      <c r="P275" s="33">
        <v>1</v>
      </c>
      <c r="Q275" s="33">
        <v>36</v>
      </c>
      <c r="S275" s="36">
        <v>36</v>
      </c>
      <c r="T275" s="33" t="s">
        <v>919</v>
      </c>
      <c r="U275" s="33" t="s">
        <v>353</v>
      </c>
      <c r="V275" s="33">
        <v>10</v>
      </c>
      <c r="W275" s="33">
        <v>11</v>
      </c>
      <c r="X275" s="33">
        <v>46</v>
      </c>
      <c r="Y275" s="33">
        <f t="shared" si="36"/>
        <v>0.78260869565217395</v>
      </c>
      <c r="Z275" s="33">
        <f t="shared" si="37"/>
        <v>3.2727272727272729</v>
      </c>
      <c r="AA275" s="15">
        <f t="shared" si="38"/>
        <v>2.4901185770750991</v>
      </c>
      <c r="AB275" s="33" t="s">
        <v>734</v>
      </c>
      <c r="AC275" s="33" t="s">
        <v>61</v>
      </c>
      <c r="AD275" s="41">
        <v>47</v>
      </c>
      <c r="AE275" s="41" t="s">
        <v>132</v>
      </c>
    </row>
    <row r="276" spans="1:31" x14ac:dyDescent="0.25">
      <c r="A276" s="33" t="s">
        <v>828</v>
      </c>
      <c r="B276" s="33" t="s">
        <v>168</v>
      </c>
      <c r="D276" s="33" t="s">
        <v>727</v>
      </c>
      <c r="F276" s="33" t="s">
        <v>75</v>
      </c>
      <c r="G276" s="33">
        <v>600</v>
      </c>
      <c r="H276" s="33" t="s">
        <v>38</v>
      </c>
      <c r="I276" s="33" t="s">
        <v>26</v>
      </c>
      <c r="J276" s="33" t="s">
        <v>32</v>
      </c>
      <c r="K276" s="33" t="s">
        <v>48</v>
      </c>
      <c r="L276" s="33" t="s">
        <v>38</v>
      </c>
      <c r="M276" s="33" t="s">
        <v>732</v>
      </c>
      <c r="N276" s="33" t="s">
        <v>32</v>
      </c>
      <c r="O276" s="33" t="s">
        <v>38</v>
      </c>
      <c r="P276" s="33">
        <v>2</v>
      </c>
      <c r="Q276" s="33">
        <v>22</v>
      </c>
      <c r="S276" s="38">
        <v>36</v>
      </c>
      <c r="T276" s="33" t="s">
        <v>919</v>
      </c>
      <c r="U276" s="33" t="s">
        <v>38</v>
      </c>
      <c r="V276" s="33">
        <v>8</v>
      </c>
      <c r="W276" s="33">
        <v>11</v>
      </c>
      <c r="X276" s="33">
        <v>34</v>
      </c>
      <c r="Y276" s="33">
        <f t="shared" si="36"/>
        <v>0.6470588235294118</v>
      </c>
      <c r="Z276" s="33">
        <f t="shared" si="37"/>
        <v>3.2727272727272729</v>
      </c>
      <c r="AA276" s="15">
        <f t="shared" si="38"/>
        <v>2.6256684491978612</v>
      </c>
      <c r="AB276" s="33" t="s">
        <v>862</v>
      </c>
      <c r="AC276" s="33" t="s">
        <v>60</v>
      </c>
      <c r="AD276" s="41">
        <v>47</v>
      </c>
      <c r="AE276" s="41" t="s">
        <v>132</v>
      </c>
    </row>
    <row r="277" spans="1:31" x14ac:dyDescent="0.25">
      <c r="A277" s="33" t="s">
        <v>829</v>
      </c>
      <c r="B277" s="33" t="s">
        <v>168</v>
      </c>
      <c r="D277" s="33" t="s">
        <v>728</v>
      </c>
      <c r="F277" s="33" t="s">
        <v>75</v>
      </c>
      <c r="G277" s="33">
        <v>760</v>
      </c>
      <c r="H277" s="33" t="s">
        <v>108</v>
      </c>
      <c r="I277" s="33" t="s">
        <v>26</v>
      </c>
      <c r="J277" s="33" t="s">
        <v>26</v>
      </c>
      <c r="K277" s="33" t="s">
        <v>48</v>
      </c>
      <c r="L277" s="33" t="s">
        <v>49</v>
      </c>
      <c r="M277" s="33" t="s">
        <v>735</v>
      </c>
      <c r="N277" s="33" t="s">
        <v>32</v>
      </c>
      <c r="O277" s="33" t="s">
        <v>736</v>
      </c>
      <c r="P277" s="33">
        <v>1</v>
      </c>
      <c r="Q277" s="33">
        <v>39</v>
      </c>
      <c r="S277" s="36">
        <v>39</v>
      </c>
      <c r="T277" s="33" t="s">
        <v>919</v>
      </c>
      <c r="U277" s="33" t="s">
        <v>109</v>
      </c>
      <c r="V277" s="33">
        <v>9</v>
      </c>
      <c r="W277" s="33">
        <v>11</v>
      </c>
      <c r="X277" s="33">
        <v>32</v>
      </c>
      <c r="Y277" s="33">
        <f t="shared" si="36"/>
        <v>1.21875</v>
      </c>
      <c r="Z277" s="33">
        <f t="shared" si="37"/>
        <v>3.5454545454545454</v>
      </c>
      <c r="AA277" s="15">
        <f t="shared" si="38"/>
        <v>2.3267045454545454</v>
      </c>
      <c r="AB277" s="33" t="s">
        <v>734</v>
      </c>
      <c r="AC277" s="33" t="s">
        <v>61</v>
      </c>
      <c r="AD277" s="41">
        <v>47</v>
      </c>
      <c r="AE277" s="41" t="s">
        <v>132</v>
      </c>
    </row>
    <row r="278" spans="1:31" s="71" customFormat="1" ht="15" customHeight="1" x14ac:dyDescent="0.25">
      <c r="A278" s="71" t="s">
        <v>830</v>
      </c>
      <c r="B278" s="71" t="s">
        <v>168</v>
      </c>
      <c r="D278" s="71" t="s">
        <v>729</v>
      </c>
      <c r="F278" s="71" t="s">
        <v>75</v>
      </c>
      <c r="G278" s="71">
        <v>700</v>
      </c>
      <c r="H278" s="71" t="s">
        <v>38</v>
      </c>
      <c r="I278" s="71" t="s">
        <v>26</v>
      </c>
      <c r="J278" s="71" t="s">
        <v>32</v>
      </c>
      <c r="K278" s="71" t="s">
        <v>45</v>
      </c>
      <c r="L278" s="71" t="s">
        <v>36</v>
      </c>
      <c r="M278" s="71" t="s">
        <v>732</v>
      </c>
      <c r="N278" s="71" t="s">
        <v>32</v>
      </c>
      <c r="O278" s="71" t="s">
        <v>38</v>
      </c>
      <c r="P278" s="71">
        <v>3</v>
      </c>
      <c r="Q278" s="71">
        <v>22</v>
      </c>
      <c r="R278" s="71">
        <v>32</v>
      </c>
      <c r="S278" s="86">
        <v>42</v>
      </c>
      <c r="T278" s="71" t="s">
        <v>917</v>
      </c>
      <c r="U278" s="71" t="s">
        <v>36</v>
      </c>
      <c r="V278" s="71">
        <v>8</v>
      </c>
      <c r="W278" s="71">
        <v>11</v>
      </c>
      <c r="X278" s="71">
        <v>34</v>
      </c>
      <c r="Y278" s="71">
        <f t="shared" si="36"/>
        <v>0.6470588235294118</v>
      </c>
      <c r="Z278" s="71">
        <f t="shared" si="37"/>
        <v>3.8181818181818183</v>
      </c>
      <c r="AA278" s="74">
        <f t="shared" si="38"/>
        <v>3.1711229946524067</v>
      </c>
      <c r="AB278" s="71" t="s">
        <v>734</v>
      </c>
      <c r="AC278" s="71" t="s">
        <v>61</v>
      </c>
      <c r="AD278" s="71">
        <v>40</v>
      </c>
    </row>
    <row r="279" spans="1:31" x14ac:dyDescent="0.25">
      <c r="A279" s="33" t="s">
        <v>824</v>
      </c>
      <c r="B279" s="33" t="s">
        <v>172</v>
      </c>
      <c r="C279" s="33" t="s">
        <v>118</v>
      </c>
      <c r="D279" s="33" t="s">
        <v>737</v>
      </c>
      <c r="F279" s="33" t="s">
        <v>58</v>
      </c>
      <c r="G279" s="33">
        <v>350</v>
      </c>
      <c r="H279" s="33" t="s">
        <v>739</v>
      </c>
      <c r="I279" s="33" t="s">
        <v>26</v>
      </c>
      <c r="J279" s="33" t="s">
        <v>32</v>
      </c>
      <c r="K279" s="33" t="s">
        <v>45</v>
      </c>
      <c r="L279" s="33" t="s">
        <v>32</v>
      </c>
      <c r="M279" s="33" t="s">
        <v>32</v>
      </c>
      <c r="N279" s="33" t="s">
        <v>32</v>
      </c>
      <c r="O279" s="33" t="s">
        <v>32</v>
      </c>
      <c r="P279" s="33">
        <v>3</v>
      </c>
      <c r="Q279" s="33" t="s">
        <v>32</v>
      </c>
      <c r="R279" s="33" t="s">
        <v>32</v>
      </c>
      <c r="S279" s="33" t="s">
        <v>32</v>
      </c>
      <c r="T279" s="33" t="s">
        <v>919</v>
      </c>
      <c r="U279" s="33" t="s">
        <v>38</v>
      </c>
      <c r="V279" s="33">
        <v>8</v>
      </c>
      <c r="W279" s="33">
        <v>12</v>
      </c>
      <c r="X279" s="33">
        <v>32</v>
      </c>
      <c r="Y279" s="33" t="s">
        <v>32</v>
      </c>
      <c r="Z279" s="33" t="s">
        <v>32</v>
      </c>
      <c r="AA279" s="15"/>
      <c r="AB279" s="33" t="s">
        <v>862</v>
      </c>
      <c r="AC279" s="33" t="s">
        <v>60</v>
      </c>
      <c r="AD279" s="33">
        <v>40</v>
      </c>
    </row>
    <row r="280" spans="1:31" s="71" customFormat="1" x14ac:dyDescent="0.25">
      <c r="A280" s="71" t="s">
        <v>831</v>
      </c>
      <c r="B280" s="71" t="s">
        <v>172</v>
      </c>
      <c r="D280" s="71" t="s">
        <v>738</v>
      </c>
      <c r="F280" s="71" t="s">
        <v>58</v>
      </c>
      <c r="G280" s="71">
        <v>350</v>
      </c>
      <c r="H280" s="71" t="s">
        <v>739</v>
      </c>
      <c r="I280" s="71" t="s">
        <v>26</v>
      </c>
      <c r="J280" s="71" t="s">
        <v>32</v>
      </c>
      <c r="K280" s="71" t="s">
        <v>45</v>
      </c>
      <c r="L280" s="71" t="s">
        <v>32</v>
      </c>
      <c r="M280" s="71" t="s">
        <v>32</v>
      </c>
      <c r="N280" s="71" t="s">
        <v>32</v>
      </c>
      <c r="O280" s="71" t="s">
        <v>32</v>
      </c>
      <c r="P280" s="71">
        <v>3</v>
      </c>
      <c r="Q280" s="71" t="s">
        <v>32</v>
      </c>
      <c r="R280" s="71" t="s">
        <v>32</v>
      </c>
      <c r="S280" s="71" t="s">
        <v>32</v>
      </c>
      <c r="T280" s="71" t="s">
        <v>919</v>
      </c>
      <c r="U280" s="71" t="s">
        <v>38</v>
      </c>
      <c r="V280" s="71">
        <v>8</v>
      </c>
      <c r="W280" s="71">
        <v>12</v>
      </c>
      <c r="X280" s="71">
        <v>32</v>
      </c>
      <c r="Y280" s="71" t="s">
        <v>32</v>
      </c>
      <c r="Z280" s="71" t="s">
        <v>32</v>
      </c>
      <c r="AA280" s="74"/>
      <c r="AB280" s="71" t="s">
        <v>862</v>
      </c>
      <c r="AC280" s="71" t="s">
        <v>60</v>
      </c>
      <c r="AD280" s="71">
        <v>40</v>
      </c>
    </row>
    <row r="281" spans="1:31" x14ac:dyDescent="0.25">
      <c r="A281" s="33" t="s">
        <v>825</v>
      </c>
      <c r="B281" s="33" t="s">
        <v>170</v>
      </c>
      <c r="D281" s="33" t="s">
        <v>766</v>
      </c>
      <c r="F281" s="33" t="s">
        <v>342</v>
      </c>
      <c r="G281" s="33">
        <v>2000</v>
      </c>
      <c r="H281" s="33" t="s">
        <v>789</v>
      </c>
      <c r="I281" s="33" t="s">
        <v>137</v>
      </c>
      <c r="J281" s="33" t="s">
        <v>137</v>
      </c>
      <c r="K281" s="33" t="s">
        <v>48</v>
      </c>
      <c r="L281" s="33" t="s">
        <v>510</v>
      </c>
      <c r="M281" s="33" t="s">
        <v>893</v>
      </c>
      <c r="N281" s="33" t="s">
        <v>507</v>
      </c>
      <c r="O281" s="33" t="s">
        <v>510</v>
      </c>
      <c r="P281" s="33">
        <v>2</v>
      </c>
      <c r="Q281" s="33">
        <v>34</v>
      </c>
      <c r="S281" s="38">
        <v>50</v>
      </c>
      <c r="T281" s="33" t="s">
        <v>917</v>
      </c>
      <c r="U281" s="39" t="s">
        <v>510</v>
      </c>
      <c r="V281" s="33">
        <v>11</v>
      </c>
      <c r="W281" s="33">
        <v>11</v>
      </c>
      <c r="X281" s="33">
        <v>34</v>
      </c>
      <c r="Y281" s="33">
        <f t="shared" ref="Y281:Y286" si="39">Q281/X281</f>
        <v>1</v>
      </c>
      <c r="Z281" s="33">
        <f t="shared" ref="Z281:Z286" si="40">S281/W281</f>
        <v>4.5454545454545459</v>
      </c>
      <c r="AA281" s="15">
        <f t="shared" ref="AA281:AA286" si="41">Z281-Y281</f>
        <v>3.5454545454545459</v>
      </c>
      <c r="AB281" s="33" t="s">
        <v>141</v>
      </c>
      <c r="AC281" s="33" t="s">
        <v>61</v>
      </c>
      <c r="AD281" s="33">
        <v>30</v>
      </c>
    </row>
    <row r="282" spans="1:31" x14ac:dyDescent="0.25">
      <c r="A282" s="33" t="s">
        <v>832</v>
      </c>
      <c r="B282" s="33" t="s">
        <v>170</v>
      </c>
      <c r="D282" s="33" t="s">
        <v>791</v>
      </c>
      <c r="F282" s="33" t="s">
        <v>11</v>
      </c>
      <c r="G282" s="33">
        <v>1000</v>
      </c>
      <c r="H282" s="33" t="s">
        <v>789</v>
      </c>
      <c r="I282" s="33" t="s">
        <v>26</v>
      </c>
      <c r="J282" s="33" t="s">
        <v>137</v>
      </c>
      <c r="K282" s="33" t="s">
        <v>48</v>
      </c>
      <c r="L282" s="33" t="s">
        <v>510</v>
      </c>
      <c r="M282" s="33" t="s">
        <v>893</v>
      </c>
      <c r="N282" s="33" t="s">
        <v>507</v>
      </c>
      <c r="O282" s="33" t="s">
        <v>510</v>
      </c>
      <c r="P282" s="33">
        <v>2</v>
      </c>
      <c r="Q282" s="33">
        <v>34</v>
      </c>
      <c r="S282" s="38">
        <v>50</v>
      </c>
      <c r="T282" s="33" t="s">
        <v>917</v>
      </c>
      <c r="U282" s="39" t="s">
        <v>510</v>
      </c>
      <c r="V282" s="33">
        <v>11</v>
      </c>
      <c r="W282" s="33">
        <v>11</v>
      </c>
      <c r="X282" s="33">
        <v>34</v>
      </c>
      <c r="Y282" s="33">
        <f t="shared" si="39"/>
        <v>1</v>
      </c>
      <c r="Z282" s="33">
        <f t="shared" si="40"/>
        <v>4.5454545454545459</v>
      </c>
      <c r="AA282" s="15">
        <f t="shared" si="41"/>
        <v>3.5454545454545459</v>
      </c>
      <c r="AB282" s="33" t="s">
        <v>141</v>
      </c>
      <c r="AC282" s="33" t="s">
        <v>61</v>
      </c>
      <c r="AD282" s="33">
        <v>30</v>
      </c>
    </row>
    <row r="283" spans="1:31" x14ac:dyDescent="0.25">
      <c r="A283" s="33" t="s">
        <v>833</v>
      </c>
      <c r="B283" s="33" t="s">
        <v>170</v>
      </c>
      <c r="D283" s="33" t="s">
        <v>767</v>
      </c>
      <c r="F283" s="33" t="s">
        <v>11</v>
      </c>
      <c r="G283" s="33">
        <v>1900</v>
      </c>
      <c r="H283" s="33" t="s">
        <v>789</v>
      </c>
      <c r="I283" s="33" t="s">
        <v>137</v>
      </c>
      <c r="J283" s="33" t="s">
        <v>137</v>
      </c>
      <c r="K283" s="33" t="s">
        <v>48</v>
      </c>
      <c r="L283" s="33" t="s">
        <v>510</v>
      </c>
      <c r="M283" s="33" t="s">
        <v>893</v>
      </c>
      <c r="N283" s="33" t="s">
        <v>507</v>
      </c>
      <c r="O283" s="33" t="s">
        <v>510</v>
      </c>
      <c r="P283" s="33">
        <v>2</v>
      </c>
      <c r="Q283" s="33">
        <v>34</v>
      </c>
      <c r="S283" s="38">
        <v>50</v>
      </c>
      <c r="T283" s="33" t="s">
        <v>917</v>
      </c>
      <c r="U283" s="39" t="s">
        <v>510</v>
      </c>
      <c r="V283" s="33">
        <v>11</v>
      </c>
      <c r="W283" s="33">
        <v>11</v>
      </c>
      <c r="X283" s="33">
        <v>34</v>
      </c>
      <c r="Y283" s="33">
        <f t="shared" si="39"/>
        <v>1</v>
      </c>
      <c r="Z283" s="33">
        <f t="shared" si="40"/>
        <v>4.5454545454545459</v>
      </c>
      <c r="AA283" s="15">
        <f t="shared" si="41"/>
        <v>3.5454545454545459</v>
      </c>
      <c r="AB283" s="33" t="s">
        <v>141</v>
      </c>
      <c r="AC283" s="33" t="s">
        <v>61</v>
      </c>
      <c r="AD283" s="33">
        <v>30</v>
      </c>
    </row>
    <row r="284" spans="1:31" x14ac:dyDescent="0.25">
      <c r="A284" s="33" t="s">
        <v>834</v>
      </c>
      <c r="B284" s="33" t="s">
        <v>170</v>
      </c>
      <c r="D284" s="33" t="s">
        <v>790</v>
      </c>
      <c r="F284" s="33" t="s">
        <v>11</v>
      </c>
      <c r="G284" s="33">
        <v>1100</v>
      </c>
      <c r="H284" s="33" t="s">
        <v>789</v>
      </c>
      <c r="I284" s="33" t="s">
        <v>26</v>
      </c>
      <c r="J284" s="33" t="s">
        <v>137</v>
      </c>
      <c r="K284" s="33" t="s">
        <v>48</v>
      </c>
      <c r="L284" s="33" t="s">
        <v>510</v>
      </c>
      <c r="M284" s="33" t="s">
        <v>893</v>
      </c>
      <c r="N284" s="33" t="s">
        <v>507</v>
      </c>
      <c r="O284" s="33" t="s">
        <v>510</v>
      </c>
      <c r="P284" s="33">
        <v>2</v>
      </c>
      <c r="Q284" s="33">
        <v>34</v>
      </c>
      <c r="S284" s="38">
        <v>50</v>
      </c>
      <c r="T284" s="33" t="s">
        <v>917</v>
      </c>
      <c r="U284" s="39" t="s">
        <v>510</v>
      </c>
      <c r="V284" s="33">
        <v>11</v>
      </c>
      <c r="W284" s="33">
        <v>11</v>
      </c>
      <c r="X284" s="33">
        <v>34</v>
      </c>
      <c r="Y284" s="33">
        <f t="shared" si="39"/>
        <v>1</v>
      </c>
      <c r="Z284" s="33">
        <f t="shared" si="40"/>
        <v>4.5454545454545459</v>
      </c>
      <c r="AA284" s="15">
        <f t="shared" si="41"/>
        <v>3.5454545454545459</v>
      </c>
      <c r="AB284" s="33" t="s">
        <v>141</v>
      </c>
      <c r="AC284" s="33" t="s">
        <v>61</v>
      </c>
      <c r="AD284" s="33">
        <v>30</v>
      </c>
    </row>
    <row r="285" spans="1:31" x14ac:dyDescent="0.25">
      <c r="A285" s="33" t="s">
        <v>835</v>
      </c>
      <c r="B285" s="33" t="s">
        <v>170</v>
      </c>
      <c r="C285" s="33" t="s">
        <v>118</v>
      </c>
      <c r="D285" s="33" t="s">
        <v>787</v>
      </c>
      <c r="F285" s="33" t="s">
        <v>11</v>
      </c>
      <c r="G285" s="33">
        <v>1900</v>
      </c>
      <c r="H285" s="33" t="s">
        <v>789</v>
      </c>
      <c r="I285" s="33" t="s">
        <v>137</v>
      </c>
      <c r="J285" s="33" t="s">
        <v>137</v>
      </c>
      <c r="K285" s="33" t="s">
        <v>48</v>
      </c>
      <c r="L285" s="33" t="s">
        <v>510</v>
      </c>
      <c r="M285" s="33" t="s">
        <v>893</v>
      </c>
      <c r="N285" s="33" t="s">
        <v>507</v>
      </c>
      <c r="O285" s="33" t="s">
        <v>510</v>
      </c>
      <c r="P285" s="33">
        <v>2</v>
      </c>
      <c r="Q285" s="33">
        <v>34</v>
      </c>
      <c r="S285" s="38">
        <v>50</v>
      </c>
      <c r="T285" s="33" t="s">
        <v>917</v>
      </c>
      <c r="U285" s="39" t="s">
        <v>510</v>
      </c>
      <c r="V285" s="33">
        <v>11</v>
      </c>
      <c r="W285" s="33">
        <v>11</v>
      </c>
      <c r="X285" s="33">
        <v>34</v>
      </c>
      <c r="Y285" s="33">
        <f t="shared" si="39"/>
        <v>1</v>
      </c>
      <c r="Z285" s="33">
        <f t="shared" si="40"/>
        <v>4.5454545454545459</v>
      </c>
      <c r="AA285" s="15">
        <f t="shared" si="41"/>
        <v>3.5454545454545459</v>
      </c>
      <c r="AB285" s="33" t="s">
        <v>141</v>
      </c>
      <c r="AC285" s="33" t="s">
        <v>61</v>
      </c>
      <c r="AD285" s="33">
        <v>30</v>
      </c>
    </row>
    <row r="286" spans="1:31" x14ac:dyDescent="0.25">
      <c r="A286" s="33" t="s">
        <v>836</v>
      </c>
      <c r="B286" s="33" t="s">
        <v>170</v>
      </c>
      <c r="C286" s="33" t="s">
        <v>118</v>
      </c>
      <c r="D286" s="33" t="s">
        <v>788</v>
      </c>
      <c r="F286" s="33" t="s">
        <v>11</v>
      </c>
      <c r="G286" s="33">
        <v>1000</v>
      </c>
      <c r="H286" s="33" t="s">
        <v>789</v>
      </c>
      <c r="I286" s="33" t="s">
        <v>26</v>
      </c>
      <c r="J286" s="33" t="s">
        <v>137</v>
      </c>
      <c r="K286" s="33" t="s">
        <v>48</v>
      </c>
      <c r="L286" s="33" t="s">
        <v>510</v>
      </c>
      <c r="M286" s="33" t="s">
        <v>893</v>
      </c>
      <c r="N286" s="33" t="s">
        <v>507</v>
      </c>
      <c r="O286" s="33" t="s">
        <v>510</v>
      </c>
      <c r="P286" s="33">
        <v>2</v>
      </c>
      <c r="Q286" s="33">
        <v>34</v>
      </c>
      <c r="S286" s="38">
        <v>50</v>
      </c>
      <c r="T286" s="33" t="s">
        <v>917</v>
      </c>
      <c r="U286" s="39" t="s">
        <v>510</v>
      </c>
      <c r="V286" s="33">
        <v>11</v>
      </c>
      <c r="W286" s="33">
        <v>11</v>
      </c>
      <c r="X286" s="33">
        <v>34</v>
      </c>
      <c r="Y286" s="33">
        <f t="shared" si="39"/>
        <v>1</v>
      </c>
      <c r="Z286" s="33">
        <f t="shared" si="40"/>
        <v>4.5454545454545459</v>
      </c>
      <c r="AA286" s="15">
        <f t="shared" si="41"/>
        <v>3.5454545454545459</v>
      </c>
      <c r="AB286" s="33" t="s">
        <v>141</v>
      </c>
      <c r="AC286" s="33" t="s">
        <v>61</v>
      </c>
      <c r="AD286" s="33">
        <v>30</v>
      </c>
    </row>
    <row r="287" spans="1:31" x14ac:dyDescent="0.25">
      <c r="S287" s="38"/>
      <c r="T287" s="38"/>
      <c r="V287" s="39"/>
      <c r="AB287" s="15"/>
    </row>
    <row r="288" spans="1:31" x14ac:dyDescent="0.25">
      <c r="S288" s="38"/>
      <c r="T288" s="38"/>
      <c r="V288" s="39"/>
      <c r="AB288" s="15"/>
    </row>
    <row r="289" spans="19:28" x14ac:dyDescent="0.25">
      <c r="S289" s="38"/>
      <c r="T289" s="38"/>
      <c r="V289" s="39"/>
      <c r="AB289" s="15"/>
    </row>
    <row r="290" spans="19:28" x14ac:dyDescent="0.25">
      <c r="S290" s="38"/>
      <c r="T290" s="38"/>
      <c r="V290" s="39"/>
      <c r="AB290" s="15"/>
    </row>
    <row r="291" spans="19:28" x14ac:dyDescent="0.25">
      <c r="S291" s="38"/>
      <c r="T291" s="38"/>
      <c r="V291" s="39"/>
      <c r="AB291" s="15"/>
    </row>
    <row r="292" spans="19:28" x14ac:dyDescent="0.25">
      <c r="S292" s="38"/>
      <c r="T292" s="38"/>
      <c r="V292" s="39"/>
      <c r="AB292" s="15"/>
    </row>
  </sheetData>
  <conditionalFormatting sqref="AB287:AB292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:AA300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:Z286">
    <cfRule type="aboveAverage" dxfId="49" priority="131" aboveAverage="0" stdDev="1"/>
    <cfRule type="aboveAverage" dxfId="48" priority="132" stdDev="1"/>
  </conditionalFormatting>
  <conditionalFormatting sqref="Y2:Y286">
    <cfRule type="aboveAverage" dxfId="47" priority="139" aboveAverage="0" stdDev="1"/>
    <cfRule type="aboveAverage" dxfId="46" priority="140" stdDev="1"/>
  </conditionalFormatting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workbookViewId="0">
      <selection activeCell="A14" sqref="A14"/>
    </sheetView>
  </sheetViews>
  <sheetFormatPr defaultRowHeight="15" x14ac:dyDescent="0.25"/>
  <cols>
    <col min="1" max="1" width="5.28515625" customWidth="1"/>
    <col min="2" max="2" width="17.7109375" customWidth="1"/>
    <col min="3" max="3" width="5.5703125" customWidth="1"/>
    <col min="4" max="4" width="15.42578125" customWidth="1"/>
    <col min="6" max="6" width="22.28515625" customWidth="1"/>
    <col min="8" max="8" width="15" customWidth="1"/>
    <col min="10" max="10" width="18.28515625" customWidth="1"/>
    <col min="11" max="11" width="17.5703125" customWidth="1"/>
    <col min="12" max="12" width="16.140625" customWidth="1"/>
    <col min="13" max="13" width="19.5703125" customWidth="1"/>
    <col min="14" max="17" width="5.42578125" customWidth="1"/>
    <col min="18" max="18" width="9" customWidth="1"/>
    <col min="19" max="19" width="17.5703125" customWidth="1"/>
    <col min="20" max="21" width="4.28515625" customWidth="1"/>
    <col min="22" max="23" width="5.5703125" customWidth="1"/>
    <col min="24" max="24" width="5.7109375" customWidth="1"/>
    <col min="25" max="25" width="8.85546875" customWidth="1"/>
    <col min="26" max="26" width="17" customWidth="1"/>
    <col min="27" max="27" width="17.42578125" customWidth="1"/>
    <col min="29" max="29" width="15" customWidth="1"/>
    <col min="30" max="30" width="27.140625" customWidth="1"/>
  </cols>
  <sheetData>
    <row r="1" spans="1:31" x14ac:dyDescent="0.25">
      <c r="A1" t="s">
        <v>127</v>
      </c>
      <c r="B1" s="35" t="s">
        <v>3</v>
      </c>
      <c r="C1" s="35" t="s">
        <v>10</v>
      </c>
      <c r="D1" s="35" t="s">
        <v>124</v>
      </c>
      <c r="E1" s="35" t="s">
        <v>125</v>
      </c>
      <c r="F1" s="35" t="s">
        <v>4</v>
      </c>
      <c r="G1" s="35" t="s">
        <v>24</v>
      </c>
      <c r="H1" s="35" t="s">
        <v>25</v>
      </c>
      <c r="I1" s="35" t="s">
        <v>44</v>
      </c>
      <c r="J1" s="35" t="s">
        <v>5</v>
      </c>
      <c r="K1" s="35" t="s">
        <v>18</v>
      </c>
      <c r="L1" s="35" t="s">
        <v>192</v>
      </c>
      <c r="M1" s="35" t="s">
        <v>16</v>
      </c>
      <c r="N1" s="35" t="s">
        <v>33</v>
      </c>
      <c r="O1" s="35" t="s">
        <v>113</v>
      </c>
      <c r="P1" s="35" t="s">
        <v>114</v>
      </c>
      <c r="Q1" s="35" t="s">
        <v>115</v>
      </c>
      <c r="R1" s="35" t="s">
        <v>934</v>
      </c>
      <c r="S1" s="35" t="s">
        <v>6</v>
      </c>
      <c r="T1" s="35" t="s">
        <v>34</v>
      </c>
      <c r="U1" s="35" t="s">
        <v>110</v>
      </c>
      <c r="V1" s="35" t="s">
        <v>111</v>
      </c>
      <c r="W1" s="35" t="s">
        <v>358</v>
      </c>
      <c r="X1" s="35" t="s">
        <v>357</v>
      </c>
      <c r="Y1" s="35" t="s">
        <v>935</v>
      </c>
      <c r="Z1" s="35" t="s">
        <v>7</v>
      </c>
      <c r="AA1" s="35" t="s">
        <v>21</v>
      </c>
      <c r="AB1" s="35" t="s">
        <v>126</v>
      </c>
      <c r="AC1" s="35" t="s">
        <v>218</v>
      </c>
      <c r="AD1" s="35" t="s">
        <v>216</v>
      </c>
      <c r="AE1" s="35"/>
    </row>
    <row r="2" spans="1:31" x14ac:dyDescent="0.25">
      <c r="B2" s="33" t="s">
        <v>740</v>
      </c>
      <c r="C2" s="33"/>
      <c r="D2" s="33" t="s">
        <v>11</v>
      </c>
      <c r="E2" s="33">
        <v>1000</v>
      </c>
      <c r="F2" s="33" t="s">
        <v>14</v>
      </c>
      <c r="G2" s="33" t="s">
        <v>156</v>
      </c>
      <c r="H2" s="33" t="s">
        <v>137</v>
      </c>
      <c r="I2" s="33" t="s">
        <v>48</v>
      </c>
      <c r="J2" s="33" t="s">
        <v>14</v>
      </c>
      <c r="K2" s="33" t="s">
        <v>760</v>
      </c>
      <c r="L2" s="33" t="s">
        <v>761</v>
      </c>
      <c r="M2" s="33" t="s">
        <v>759</v>
      </c>
      <c r="N2" s="33">
        <v>2</v>
      </c>
      <c r="O2" s="33">
        <v>34</v>
      </c>
      <c r="P2" s="33"/>
      <c r="Q2" s="33">
        <v>50</v>
      </c>
      <c r="R2" s="33" t="s">
        <v>917</v>
      </c>
      <c r="S2" s="33" t="s">
        <v>14</v>
      </c>
      <c r="T2" s="33">
        <v>9</v>
      </c>
      <c r="U2" s="33">
        <v>11</v>
      </c>
      <c r="V2" s="33">
        <v>32</v>
      </c>
      <c r="W2" s="33">
        <f t="shared" ref="W2:W19" si="0">O2/V2</f>
        <v>1.0625</v>
      </c>
      <c r="X2" s="15">
        <f t="shared" ref="X2:X19" si="1">Q2/U2</f>
        <v>4.5454545454545459</v>
      </c>
      <c r="Y2" s="15">
        <f>X2-W2</f>
        <v>3.4829545454545459</v>
      </c>
      <c r="Z2" s="33" t="s">
        <v>763</v>
      </c>
      <c r="AA2" s="33" t="s">
        <v>61</v>
      </c>
      <c r="AB2" s="33">
        <v>30</v>
      </c>
      <c r="AC2" s="33"/>
    </row>
    <row r="3" spans="1:31" x14ac:dyDescent="0.25">
      <c r="B3" s="33" t="s">
        <v>741</v>
      </c>
      <c r="C3" s="33"/>
      <c r="D3" s="33" t="s">
        <v>11</v>
      </c>
      <c r="E3" s="33">
        <v>700</v>
      </c>
      <c r="F3" s="33" t="s">
        <v>762</v>
      </c>
      <c r="G3" s="33" t="s">
        <v>156</v>
      </c>
      <c r="H3" s="33" t="s">
        <v>32</v>
      </c>
      <c r="I3" s="33" t="s">
        <v>48</v>
      </c>
      <c r="J3" s="33" t="s">
        <v>38</v>
      </c>
      <c r="K3" s="33" t="s">
        <v>32</v>
      </c>
      <c r="L3" s="33" t="s">
        <v>50</v>
      </c>
      <c r="M3" s="33" t="s">
        <v>108</v>
      </c>
      <c r="N3" s="33">
        <v>3</v>
      </c>
      <c r="O3" s="33">
        <v>26</v>
      </c>
      <c r="P3" s="33">
        <v>36</v>
      </c>
      <c r="Q3" s="33">
        <v>48</v>
      </c>
      <c r="R3" s="33" t="s">
        <v>919</v>
      </c>
      <c r="S3" s="33" t="s">
        <v>108</v>
      </c>
      <c r="T3" s="33">
        <v>9</v>
      </c>
      <c r="U3" s="33">
        <v>11</v>
      </c>
      <c r="V3" s="33">
        <v>32</v>
      </c>
      <c r="W3" s="33">
        <f t="shared" si="0"/>
        <v>0.8125</v>
      </c>
      <c r="X3" s="15">
        <f t="shared" si="1"/>
        <v>4.3636363636363633</v>
      </c>
      <c r="Y3" s="15">
        <f t="shared" ref="Y2:Y19" si="2">X3-W3</f>
        <v>3.5511363636363633</v>
      </c>
      <c r="Z3" s="33" t="s">
        <v>764</v>
      </c>
      <c r="AA3" s="33" t="s">
        <v>61</v>
      </c>
      <c r="AB3" s="33">
        <v>32</v>
      </c>
      <c r="AC3" s="33"/>
    </row>
    <row r="4" spans="1:31" x14ac:dyDescent="0.25">
      <c r="B4" s="33" t="s">
        <v>742</v>
      </c>
      <c r="C4" s="33"/>
      <c r="D4" s="33" t="s">
        <v>11</v>
      </c>
      <c r="E4" s="33">
        <v>700</v>
      </c>
      <c r="F4" s="33" t="s">
        <v>762</v>
      </c>
      <c r="G4" s="33" t="s">
        <v>156</v>
      </c>
      <c r="H4" s="33" t="s">
        <v>32</v>
      </c>
      <c r="I4" s="33" t="s">
        <v>48</v>
      </c>
      <c r="J4" s="33" t="s">
        <v>38</v>
      </c>
      <c r="K4" s="33" t="s">
        <v>32</v>
      </c>
      <c r="L4" s="33" t="s">
        <v>50</v>
      </c>
      <c r="M4" s="33" t="s">
        <v>108</v>
      </c>
      <c r="N4" s="33">
        <v>3</v>
      </c>
      <c r="O4" s="33">
        <v>26</v>
      </c>
      <c r="P4" s="33">
        <v>36</v>
      </c>
      <c r="Q4" s="33">
        <v>48</v>
      </c>
      <c r="R4" s="33" t="s">
        <v>919</v>
      </c>
      <c r="S4" s="33" t="s">
        <v>108</v>
      </c>
      <c r="T4" s="33">
        <v>9</v>
      </c>
      <c r="U4" s="33">
        <v>11</v>
      </c>
      <c r="V4" s="33">
        <v>32</v>
      </c>
      <c r="W4" s="33">
        <f t="shared" si="0"/>
        <v>0.8125</v>
      </c>
      <c r="X4" s="15">
        <f t="shared" si="1"/>
        <v>4.3636363636363633</v>
      </c>
      <c r="Y4" s="15">
        <f t="shared" si="2"/>
        <v>3.5511363636363633</v>
      </c>
      <c r="Z4" s="33" t="s">
        <v>764</v>
      </c>
      <c r="AA4" s="33" t="s">
        <v>61</v>
      </c>
      <c r="AB4" s="33">
        <v>32</v>
      </c>
      <c r="AC4" s="33"/>
    </row>
    <row r="5" spans="1:31" x14ac:dyDescent="0.25">
      <c r="B5" s="33" t="s">
        <v>743</v>
      </c>
      <c r="C5" s="33"/>
      <c r="D5" s="33" t="s">
        <v>11</v>
      </c>
      <c r="E5" s="33">
        <v>550</v>
      </c>
      <c r="F5" s="33" t="s">
        <v>495</v>
      </c>
      <c r="G5" s="33" t="s">
        <v>156</v>
      </c>
      <c r="H5" s="33" t="s">
        <v>35</v>
      </c>
      <c r="I5" s="33" t="s">
        <v>48</v>
      </c>
      <c r="J5" s="33" t="s">
        <v>36</v>
      </c>
      <c r="K5" s="33" t="s">
        <v>32</v>
      </c>
      <c r="L5" s="33" t="s">
        <v>50</v>
      </c>
      <c r="M5" s="33" t="s">
        <v>36</v>
      </c>
      <c r="N5" s="33">
        <v>3</v>
      </c>
      <c r="O5" s="33">
        <v>28</v>
      </c>
      <c r="P5" s="33">
        <v>38</v>
      </c>
      <c r="Q5" s="33">
        <v>48</v>
      </c>
      <c r="R5" s="33" t="s">
        <v>919</v>
      </c>
      <c r="S5" s="33" t="s">
        <v>108</v>
      </c>
      <c r="T5" s="33">
        <v>8</v>
      </c>
      <c r="U5" s="33">
        <v>11</v>
      </c>
      <c r="V5" s="33">
        <v>32</v>
      </c>
      <c r="W5" s="33">
        <f t="shared" si="0"/>
        <v>0.875</v>
      </c>
      <c r="X5" s="15">
        <f t="shared" si="1"/>
        <v>4.3636363636363633</v>
      </c>
      <c r="Y5" s="15">
        <f t="shared" si="2"/>
        <v>3.4886363636363633</v>
      </c>
      <c r="Z5" s="33" t="s">
        <v>499</v>
      </c>
      <c r="AA5" s="33" t="s">
        <v>60</v>
      </c>
      <c r="AB5" s="33">
        <v>32</v>
      </c>
      <c r="AC5" s="33"/>
    </row>
    <row r="6" spans="1:31" x14ac:dyDescent="0.25">
      <c r="B6" s="33" t="s">
        <v>744</v>
      </c>
      <c r="C6" s="33"/>
      <c r="D6" s="33" t="s">
        <v>11</v>
      </c>
      <c r="E6" s="33">
        <v>550</v>
      </c>
      <c r="F6" s="33" t="s">
        <v>495</v>
      </c>
      <c r="G6" s="33" t="s">
        <v>156</v>
      </c>
      <c r="H6" s="33" t="s">
        <v>35</v>
      </c>
      <c r="I6" s="33" t="s">
        <v>48</v>
      </c>
      <c r="J6" s="33" t="s">
        <v>36</v>
      </c>
      <c r="K6" s="33" t="s">
        <v>32</v>
      </c>
      <c r="L6" s="33" t="s">
        <v>50</v>
      </c>
      <c r="M6" s="33" t="s">
        <v>36</v>
      </c>
      <c r="N6" s="33">
        <v>3</v>
      </c>
      <c r="O6" s="33">
        <v>28</v>
      </c>
      <c r="P6" s="33">
        <v>38</v>
      </c>
      <c r="Q6" s="33">
        <v>48</v>
      </c>
      <c r="R6" s="33" t="s">
        <v>919</v>
      </c>
      <c r="S6" s="33" t="s">
        <v>108</v>
      </c>
      <c r="T6" s="33">
        <v>8</v>
      </c>
      <c r="U6" s="33">
        <v>11</v>
      </c>
      <c r="V6" s="33">
        <v>32</v>
      </c>
      <c r="W6" s="33">
        <f t="shared" si="0"/>
        <v>0.875</v>
      </c>
      <c r="X6" s="15">
        <f t="shared" si="1"/>
        <v>4.3636363636363633</v>
      </c>
      <c r="Y6" s="15">
        <f t="shared" si="2"/>
        <v>3.4886363636363633</v>
      </c>
      <c r="Z6" s="33" t="s">
        <v>499</v>
      </c>
      <c r="AA6" s="33" t="s">
        <v>60</v>
      </c>
      <c r="AB6" s="33">
        <v>32</v>
      </c>
      <c r="AC6" s="33"/>
    </row>
    <row r="7" spans="1:31" x14ac:dyDescent="0.25">
      <c r="B7" s="33" t="s">
        <v>745</v>
      </c>
      <c r="C7" s="33"/>
      <c r="D7" s="33" t="s">
        <v>11</v>
      </c>
      <c r="E7" s="33">
        <v>450</v>
      </c>
      <c r="F7" s="33" t="s">
        <v>495</v>
      </c>
      <c r="G7" s="33" t="s">
        <v>156</v>
      </c>
      <c r="H7" s="33" t="s">
        <v>35</v>
      </c>
      <c r="I7" s="33" t="s">
        <v>48</v>
      </c>
      <c r="J7" s="33" t="s">
        <v>36</v>
      </c>
      <c r="K7" s="33" t="s">
        <v>32</v>
      </c>
      <c r="L7" s="33" t="s">
        <v>50</v>
      </c>
      <c r="M7" s="33" t="s">
        <v>36</v>
      </c>
      <c r="N7" s="33">
        <v>3</v>
      </c>
      <c r="O7" s="33">
        <v>28</v>
      </c>
      <c r="P7" s="33">
        <v>38</v>
      </c>
      <c r="Q7" s="33">
        <v>48</v>
      </c>
      <c r="R7" s="33" t="s">
        <v>919</v>
      </c>
      <c r="S7" s="33" t="s">
        <v>38</v>
      </c>
      <c r="T7" s="33">
        <v>8</v>
      </c>
      <c r="U7" s="33">
        <v>11</v>
      </c>
      <c r="V7" s="33">
        <v>32</v>
      </c>
      <c r="W7" s="33">
        <f t="shared" si="0"/>
        <v>0.875</v>
      </c>
      <c r="X7" s="15">
        <f t="shared" si="1"/>
        <v>4.3636363636363633</v>
      </c>
      <c r="Y7" s="15">
        <f t="shared" si="2"/>
        <v>3.4886363636363633</v>
      </c>
      <c r="Z7" s="33" t="s">
        <v>864</v>
      </c>
      <c r="AA7" s="33" t="s">
        <v>52</v>
      </c>
      <c r="AB7" s="33">
        <v>38</v>
      </c>
      <c r="AC7" s="33"/>
    </row>
    <row r="8" spans="1:31" x14ac:dyDescent="0.25">
      <c r="B8" s="33" t="s">
        <v>746</v>
      </c>
      <c r="C8" s="33"/>
      <c r="D8" s="33" t="s">
        <v>11</v>
      </c>
      <c r="E8" s="33">
        <v>450</v>
      </c>
      <c r="F8" s="33" t="s">
        <v>495</v>
      </c>
      <c r="G8" s="33" t="s">
        <v>156</v>
      </c>
      <c r="H8" s="33" t="s">
        <v>35</v>
      </c>
      <c r="I8" s="33" t="s">
        <v>48</v>
      </c>
      <c r="J8" s="33" t="s">
        <v>36</v>
      </c>
      <c r="K8" s="33" t="s">
        <v>32</v>
      </c>
      <c r="L8" s="33" t="s">
        <v>50</v>
      </c>
      <c r="M8" s="33" t="s">
        <v>36</v>
      </c>
      <c r="N8" s="33">
        <v>3</v>
      </c>
      <c r="O8" s="33">
        <v>28</v>
      </c>
      <c r="P8" s="33">
        <v>38</v>
      </c>
      <c r="Q8" s="33">
        <v>48</v>
      </c>
      <c r="R8" s="33" t="s">
        <v>919</v>
      </c>
      <c r="S8" s="33" t="s">
        <v>38</v>
      </c>
      <c r="T8" s="33">
        <v>8</v>
      </c>
      <c r="U8" s="33">
        <v>11</v>
      </c>
      <c r="V8" s="33">
        <v>32</v>
      </c>
      <c r="W8" s="33">
        <f t="shared" si="0"/>
        <v>0.875</v>
      </c>
      <c r="X8" s="15">
        <f t="shared" si="1"/>
        <v>4.3636363636363633</v>
      </c>
      <c r="Y8" s="15">
        <f t="shared" si="2"/>
        <v>3.4886363636363633</v>
      </c>
      <c r="Z8" s="33" t="s">
        <v>864</v>
      </c>
      <c r="AA8" s="33" t="s">
        <v>52</v>
      </c>
      <c r="AB8" s="33">
        <v>38</v>
      </c>
      <c r="AC8" s="33"/>
    </row>
    <row r="9" spans="1:31" x14ac:dyDescent="0.25">
      <c r="B9" s="33" t="s">
        <v>748</v>
      </c>
      <c r="C9" s="33"/>
      <c r="D9" s="33" t="s">
        <v>747</v>
      </c>
      <c r="E9" s="33">
        <v>800</v>
      </c>
      <c r="F9" s="33" t="s">
        <v>38</v>
      </c>
      <c r="G9" s="33" t="s">
        <v>156</v>
      </c>
      <c r="H9" s="33" t="s">
        <v>32</v>
      </c>
      <c r="I9" s="33" t="s">
        <v>45</v>
      </c>
      <c r="J9" s="33" t="s">
        <v>108</v>
      </c>
      <c r="K9" s="33" t="s">
        <v>32</v>
      </c>
      <c r="L9" s="33" t="s">
        <v>50</v>
      </c>
      <c r="M9" s="33" t="s">
        <v>38</v>
      </c>
      <c r="N9" s="33">
        <v>2</v>
      </c>
      <c r="O9" s="33">
        <v>30</v>
      </c>
      <c r="P9" s="33"/>
      <c r="Q9" s="38">
        <v>46</v>
      </c>
      <c r="R9" s="33" t="s">
        <v>919</v>
      </c>
      <c r="S9" s="33" t="s">
        <v>109</v>
      </c>
      <c r="T9" s="33">
        <v>9</v>
      </c>
      <c r="U9" s="33">
        <v>11</v>
      </c>
      <c r="V9" s="33">
        <v>36</v>
      </c>
      <c r="W9" s="33">
        <f t="shared" si="0"/>
        <v>0.83333333333333337</v>
      </c>
      <c r="X9" s="15">
        <f t="shared" si="1"/>
        <v>4.1818181818181817</v>
      </c>
      <c r="Y9" s="15">
        <f t="shared" si="2"/>
        <v>3.3484848484848482</v>
      </c>
      <c r="Z9" s="33" t="s">
        <v>763</v>
      </c>
      <c r="AA9" s="33" t="s">
        <v>61</v>
      </c>
      <c r="AB9" s="33">
        <v>40</v>
      </c>
      <c r="AC9" s="33"/>
    </row>
    <row r="10" spans="1:31" x14ac:dyDescent="0.25">
      <c r="B10" s="33" t="s">
        <v>749</v>
      </c>
      <c r="C10" s="33"/>
      <c r="D10" s="33" t="s">
        <v>747</v>
      </c>
      <c r="E10" s="33">
        <v>630</v>
      </c>
      <c r="F10" s="33" t="s">
        <v>38</v>
      </c>
      <c r="G10" s="33" t="s">
        <v>156</v>
      </c>
      <c r="H10" s="33" t="s">
        <v>32</v>
      </c>
      <c r="I10" s="33" t="s">
        <v>45</v>
      </c>
      <c r="J10" s="33" t="s">
        <v>36</v>
      </c>
      <c r="K10" s="33" t="s">
        <v>32</v>
      </c>
      <c r="L10" s="33" t="s">
        <v>50</v>
      </c>
      <c r="M10" s="33" t="s">
        <v>36</v>
      </c>
      <c r="N10" s="33">
        <v>2</v>
      </c>
      <c r="O10" s="33">
        <v>30</v>
      </c>
      <c r="P10" s="33"/>
      <c r="Q10" s="38">
        <v>46</v>
      </c>
      <c r="R10" s="33" t="s">
        <v>919</v>
      </c>
      <c r="S10" s="33" t="s">
        <v>38</v>
      </c>
      <c r="T10" s="33">
        <v>8</v>
      </c>
      <c r="U10" s="33">
        <v>11</v>
      </c>
      <c r="V10" s="33">
        <v>34</v>
      </c>
      <c r="W10" s="33">
        <f t="shared" si="0"/>
        <v>0.88235294117647056</v>
      </c>
      <c r="X10" s="15">
        <f t="shared" si="1"/>
        <v>4.1818181818181817</v>
      </c>
      <c r="Y10" s="15">
        <f t="shared" si="2"/>
        <v>3.2994652406417111</v>
      </c>
      <c r="Z10" s="33" t="s">
        <v>499</v>
      </c>
      <c r="AA10" s="33" t="s">
        <v>60</v>
      </c>
      <c r="AB10" s="33">
        <v>40</v>
      </c>
      <c r="AC10" s="33"/>
    </row>
    <row r="11" spans="1:31" x14ac:dyDescent="0.25">
      <c r="B11" s="33" t="s">
        <v>750</v>
      </c>
      <c r="C11" s="33"/>
      <c r="D11" s="33" t="s">
        <v>747</v>
      </c>
      <c r="E11" s="33">
        <v>630</v>
      </c>
      <c r="F11" s="33" t="s">
        <v>38</v>
      </c>
      <c r="G11" s="33" t="s">
        <v>156</v>
      </c>
      <c r="H11" s="33" t="s">
        <v>32</v>
      </c>
      <c r="I11" s="33" t="s">
        <v>45</v>
      </c>
      <c r="J11" s="33" t="s">
        <v>36</v>
      </c>
      <c r="K11" s="33" t="s">
        <v>32</v>
      </c>
      <c r="L11" s="33" t="s">
        <v>50</v>
      </c>
      <c r="M11" s="33" t="s">
        <v>36</v>
      </c>
      <c r="N11" s="33">
        <v>2</v>
      </c>
      <c r="O11" s="33">
        <v>30</v>
      </c>
      <c r="P11" s="33"/>
      <c r="Q11" s="38">
        <v>46</v>
      </c>
      <c r="R11" s="33" t="s">
        <v>919</v>
      </c>
      <c r="S11" s="33" t="s">
        <v>38</v>
      </c>
      <c r="T11" s="33">
        <v>8</v>
      </c>
      <c r="U11" s="33">
        <v>11</v>
      </c>
      <c r="V11" s="33">
        <v>34</v>
      </c>
      <c r="W11" s="33">
        <f t="shared" si="0"/>
        <v>0.88235294117647056</v>
      </c>
      <c r="X11" s="15">
        <f t="shared" si="1"/>
        <v>4.1818181818181817</v>
      </c>
      <c r="Y11" s="15">
        <f t="shared" si="2"/>
        <v>3.2994652406417111</v>
      </c>
      <c r="Z11" s="33" t="s">
        <v>499</v>
      </c>
      <c r="AA11" s="33" t="s">
        <v>60</v>
      </c>
      <c r="AB11" s="33">
        <v>40</v>
      </c>
      <c r="AC11" s="33"/>
    </row>
    <row r="12" spans="1:31" x14ac:dyDescent="0.25">
      <c r="B12" s="33" t="s">
        <v>751</v>
      </c>
      <c r="C12" s="33"/>
      <c r="D12" s="33" t="s">
        <v>747</v>
      </c>
      <c r="E12" s="33">
        <v>530</v>
      </c>
      <c r="F12" s="33" t="s">
        <v>36</v>
      </c>
      <c r="G12" s="33" t="s">
        <v>156</v>
      </c>
      <c r="H12" s="33" t="s">
        <v>32</v>
      </c>
      <c r="I12" s="33" t="s">
        <v>45</v>
      </c>
      <c r="J12" s="33" t="s">
        <v>36</v>
      </c>
      <c r="K12" s="33" t="s">
        <v>32</v>
      </c>
      <c r="L12" s="33" t="s">
        <v>50</v>
      </c>
      <c r="M12" s="33" t="s">
        <v>135</v>
      </c>
      <c r="N12" s="33">
        <v>3</v>
      </c>
      <c r="O12" s="33">
        <v>28</v>
      </c>
      <c r="P12" s="33">
        <v>38</v>
      </c>
      <c r="Q12" s="38">
        <v>48</v>
      </c>
      <c r="R12" s="33" t="s">
        <v>917</v>
      </c>
      <c r="S12" s="33" t="s">
        <v>36</v>
      </c>
      <c r="T12" s="33">
        <v>7</v>
      </c>
      <c r="U12" s="33">
        <v>14</v>
      </c>
      <c r="V12" s="33">
        <v>32</v>
      </c>
      <c r="W12" s="33">
        <f t="shared" si="0"/>
        <v>0.875</v>
      </c>
      <c r="X12" s="15">
        <f t="shared" si="1"/>
        <v>3.4285714285714284</v>
      </c>
      <c r="Y12" s="15">
        <f t="shared" si="2"/>
        <v>2.5535714285714284</v>
      </c>
      <c r="Z12" s="33" t="s">
        <v>499</v>
      </c>
      <c r="AA12" s="33" t="s">
        <v>60</v>
      </c>
      <c r="AB12" s="42">
        <v>40</v>
      </c>
      <c r="AC12" s="33"/>
    </row>
    <row r="13" spans="1:31" x14ac:dyDescent="0.25">
      <c r="B13" s="33" t="s">
        <v>752</v>
      </c>
      <c r="C13" s="33"/>
      <c r="D13" s="33" t="s">
        <v>747</v>
      </c>
      <c r="E13" s="33">
        <v>530</v>
      </c>
      <c r="F13" s="33" t="s">
        <v>36</v>
      </c>
      <c r="G13" s="33" t="s">
        <v>156</v>
      </c>
      <c r="H13" s="33" t="s">
        <v>32</v>
      </c>
      <c r="I13" s="33" t="s">
        <v>45</v>
      </c>
      <c r="J13" s="33" t="s">
        <v>36</v>
      </c>
      <c r="K13" s="33" t="s">
        <v>32</v>
      </c>
      <c r="L13" s="33" t="s">
        <v>50</v>
      </c>
      <c r="M13" s="33" t="s">
        <v>135</v>
      </c>
      <c r="N13" s="33">
        <v>3</v>
      </c>
      <c r="O13" s="33">
        <v>28</v>
      </c>
      <c r="P13" s="33">
        <v>38</v>
      </c>
      <c r="Q13" s="38">
        <v>48</v>
      </c>
      <c r="R13" s="33" t="s">
        <v>917</v>
      </c>
      <c r="S13" s="33" t="s">
        <v>36</v>
      </c>
      <c r="T13" s="33">
        <v>7</v>
      </c>
      <c r="U13" s="33">
        <v>14</v>
      </c>
      <c r="V13" s="33">
        <v>32</v>
      </c>
      <c r="W13" s="33">
        <f t="shared" si="0"/>
        <v>0.875</v>
      </c>
      <c r="X13" s="15">
        <f t="shared" si="1"/>
        <v>3.4285714285714284</v>
      </c>
      <c r="Y13" s="15">
        <f t="shared" si="2"/>
        <v>2.5535714285714284</v>
      </c>
      <c r="Z13" s="33" t="s">
        <v>499</v>
      </c>
      <c r="AA13" s="33" t="s">
        <v>60</v>
      </c>
      <c r="AB13" s="42">
        <v>40</v>
      </c>
      <c r="AC13" s="33"/>
    </row>
    <row r="14" spans="1:31" x14ac:dyDescent="0.25">
      <c r="B14" s="33" t="s">
        <v>753</v>
      </c>
      <c r="C14" s="33"/>
      <c r="D14" s="33" t="s">
        <v>58</v>
      </c>
      <c r="E14" s="33">
        <v>600</v>
      </c>
      <c r="F14" s="33" t="s">
        <v>38</v>
      </c>
      <c r="G14" s="33" t="s">
        <v>156</v>
      </c>
      <c r="H14" s="33" t="s">
        <v>32</v>
      </c>
      <c r="I14" s="33" t="s">
        <v>45</v>
      </c>
      <c r="J14" s="33" t="s">
        <v>36</v>
      </c>
      <c r="K14" s="33" t="s">
        <v>32</v>
      </c>
      <c r="L14" s="33" t="s">
        <v>50</v>
      </c>
      <c r="M14" s="33" t="s">
        <v>135</v>
      </c>
      <c r="N14" s="33">
        <v>2</v>
      </c>
      <c r="O14" s="33">
        <v>30</v>
      </c>
      <c r="P14" s="33"/>
      <c r="Q14" s="38">
        <v>46</v>
      </c>
      <c r="R14" s="33" t="s">
        <v>919</v>
      </c>
      <c r="S14" s="33" t="s">
        <v>38</v>
      </c>
      <c r="T14" s="33">
        <v>8</v>
      </c>
      <c r="U14" s="33">
        <v>11</v>
      </c>
      <c r="V14" s="33">
        <v>34</v>
      </c>
      <c r="W14" s="33">
        <f t="shared" si="0"/>
        <v>0.88235294117647056</v>
      </c>
      <c r="X14" s="15">
        <f t="shared" si="1"/>
        <v>4.1818181818181817</v>
      </c>
      <c r="Y14" s="15">
        <f t="shared" si="2"/>
        <v>3.2994652406417111</v>
      </c>
      <c r="Z14" s="33" t="s">
        <v>764</v>
      </c>
      <c r="AA14" s="33" t="s">
        <v>61</v>
      </c>
      <c r="AB14" s="33">
        <v>45</v>
      </c>
      <c r="AC14" s="33"/>
    </row>
    <row r="15" spans="1:31" x14ac:dyDescent="0.25">
      <c r="B15" s="33" t="s">
        <v>754</v>
      </c>
      <c r="C15" s="33"/>
      <c r="D15" s="33" t="s">
        <v>58</v>
      </c>
      <c r="E15" s="33">
        <v>600</v>
      </c>
      <c r="F15" s="33" t="s">
        <v>38</v>
      </c>
      <c r="G15" s="33" t="s">
        <v>156</v>
      </c>
      <c r="H15" s="33" t="s">
        <v>32</v>
      </c>
      <c r="I15" s="33" t="s">
        <v>45</v>
      </c>
      <c r="J15" s="33" t="s">
        <v>36</v>
      </c>
      <c r="K15" s="33" t="s">
        <v>32</v>
      </c>
      <c r="L15" s="33" t="s">
        <v>50</v>
      </c>
      <c r="M15" s="33" t="s">
        <v>135</v>
      </c>
      <c r="N15" s="33">
        <v>2</v>
      </c>
      <c r="O15" s="33">
        <v>30</v>
      </c>
      <c r="P15" s="33"/>
      <c r="Q15" s="38">
        <v>46</v>
      </c>
      <c r="R15" s="33" t="s">
        <v>919</v>
      </c>
      <c r="S15" s="33" t="s">
        <v>38</v>
      </c>
      <c r="T15" s="33">
        <v>8</v>
      </c>
      <c r="U15" s="33">
        <v>11</v>
      </c>
      <c r="V15" s="33">
        <v>34</v>
      </c>
      <c r="W15" s="33">
        <f t="shared" si="0"/>
        <v>0.88235294117647056</v>
      </c>
      <c r="X15" s="15">
        <f t="shared" si="1"/>
        <v>4.1818181818181817</v>
      </c>
      <c r="Y15" s="15">
        <f t="shared" si="2"/>
        <v>3.2994652406417111</v>
      </c>
      <c r="Z15" s="33" t="s">
        <v>764</v>
      </c>
      <c r="AA15" s="33" t="s">
        <v>61</v>
      </c>
      <c r="AB15" s="33">
        <v>45</v>
      </c>
      <c r="AC15" s="33"/>
    </row>
    <row r="16" spans="1:31" x14ac:dyDescent="0.25">
      <c r="B16" s="33" t="s">
        <v>755</v>
      </c>
      <c r="C16" s="33"/>
      <c r="D16" s="33" t="s">
        <v>58</v>
      </c>
      <c r="E16" s="33">
        <v>500</v>
      </c>
      <c r="F16" s="33" t="s">
        <v>38</v>
      </c>
      <c r="G16" s="33" t="s">
        <v>156</v>
      </c>
      <c r="H16" s="33" t="s">
        <v>32</v>
      </c>
      <c r="I16" s="33" t="s">
        <v>45</v>
      </c>
      <c r="J16" s="33" t="s">
        <v>36</v>
      </c>
      <c r="K16" s="33" t="s">
        <v>32</v>
      </c>
      <c r="L16" s="33" t="s">
        <v>50</v>
      </c>
      <c r="M16" s="33" t="s">
        <v>135</v>
      </c>
      <c r="N16" s="33">
        <v>3</v>
      </c>
      <c r="O16" s="33">
        <v>28</v>
      </c>
      <c r="P16" s="33">
        <v>38</v>
      </c>
      <c r="Q16" s="38">
        <v>48</v>
      </c>
      <c r="R16" s="33" t="s">
        <v>917</v>
      </c>
      <c r="S16" s="33" t="s">
        <v>36</v>
      </c>
      <c r="T16" s="33">
        <v>7</v>
      </c>
      <c r="U16" s="33">
        <v>14</v>
      </c>
      <c r="V16" s="33">
        <v>34</v>
      </c>
      <c r="W16" s="33">
        <f t="shared" si="0"/>
        <v>0.82352941176470584</v>
      </c>
      <c r="X16" s="15">
        <f t="shared" si="1"/>
        <v>3.4285714285714284</v>
      </c>
      <c r="Y16" s="15">
        <f t="shared" si="2"/>
        <v>2.6050420168067223</v>
      </c>
      <c r="Z16" s="33" t="s">
        <v>499</v>
      </c>
      <c r="AA16" s="33" t="s">
        <v>60</v>
      </c>
      <c r="AB16" s="33">
        <v>45</v>
      </c>
      <c r="AC16" s="33"/>
    </row>
    <row r="17" spans="2:29" x14ac:dyDescent="0.25">
      <c r="B17" s="33" t="s">
        <v>756</v>
      </c>
      <c r="C17" s="33"/>
      <c r="D17" s="33" t="s">
        <v>58</v>
      </c>
      <c r="E17" s="33">
        <v>500</v>
      </c>
      <c r="F17" s="33" t="s">
        <v>38</v>
      </c>
      <c r="G17" s="33" t="s">
        <v>156</v>
      </c>
      <c r="H17" s="33" t="s">
        <v>32</v>
      </c>
      <c r="I17" s="33" t="s">
        <v>45</v>
      </c>
      <c r="J17" s="33" t="s">
        <v>36</v>
      </c>
      <c r="K17" s="33" t="s">
        <v>32</v>
      </c>
      <c r="L17" s="33" t="s">
        <v>50</v>
      </c>
      <c r="M17" s="33" t="s">
        <v>135</v>
      </c>
      <c r="N17" s="33">
        <v>3</v>
      </c>
      <c r="O17" s="33">
        <v>28</v>
      </c>
      <c r="P17" s="33">
        <v>38</v>
      </c>
      <c r="Q17" s="38">
        <v>48</v>
      </c>
      <c r="R17" s="33" t="s">
        <v>917</v>
      </c>
      <c r="S17" s="33" t="s">
        <v>36</v>
      </c>
      <c r="T17" s="33">
        <v>7</v>
      </c>
      <c r="U17" s="33">
        <v>14</v>
      </c>
      <c r="V17" s="33">
        <v>34</v>
      </c>
      <c r="W17" s="33">
        <f t="shared" si="0"/>
        <v>0.82352941176470584</v>
      </c>
      <c r="X17" s="15">
        <f t="shared" si="1"/>
        <v>3.4285714285714284</v>
      </c>
      <c r="Y17" s="15">
        <f t="shared" si="2"/>
        <v>2.6050420168067223</v>
      </c>
      <c r="Z17" s="33" t="s">
        <v>499</v>
      </c>
      <c r="AA17" s="33" t="s">
        <v>60</v>
      </c>
      <c r="AB17" s="33">
        <v>45</v>
      </c>
      <c r="AC17" s="33"/>
    </row>
    <row r="18" spans="2:29" x14ac:dyDescent="0.25">
      <c r="B18" s="33" t="s">
        <v>757</v>
      </c>
      <c r="C18" s="33"/>
      <c r="D18" s="33" t="s">
        <v>58</v>
      </c>
      <c r="E18" s="33">
        <v>450</v>
      </c>
      <c r="F18" s="33" t="s">
        <v>882</v>
      </c>
      <c r="G18" s="33" t="s">
        <v>156</v>
      </c>
      <c r="H18" s="33" t="s">
        <v>35</v>
      </c>
      <c r="I18" s="33" t="s">
        <v>48</v>
      </c>
      <c r="J18" s="33" t="s">
        <v>49</v>
      </c>
      <c r="K18" s="33" t="s">
        <v>32</v>
      </c>
      <c r="L18" s="33" t="s">
        <v>50</v>
      </c>
      <c r="M18" s="33" t="s">
        <v>32</v>
      </c>
      <c r="N18" s="33">
        <v>1</v>
      </c>
      <c r="O18" s="33">
        <v>44</v>
      </c>
      <c r="P18" s="33"/>
      <c r="Q18" s="36">
        <v>44</v>
      </c>
      <c r="R18" s="33" t="s">
        <v>917</v>
      </c>
      <c r="S18" s="33" t="s">
        <v>36</v>
      </c>
      <c r="T18" s="33">
        <v>7</v>
      </c>
      <c r="U18" s="33">
        <v>14</v>
      </c>
      <c r="V18" s="33">
        <v>34</v>
      </c>
      <c r="W18" s="33">
        <f t="shared" si="0"/>
        <v>1.2941176470588236</v>
      </c>
      <c r="X18" s="15">
        <f t="shared" si="1"/>
        <v>3.1428571428571428</v>
      </c>
      <c r="Y18" s="15">
        <f t="shared" si="2"/>
        <v>1.8487394957983192</v>
      </c>
      <c r="Z18" s="33" t="s">
        <v>864</v>
      </c>
      <c r="AA18" s="33" t="s">
        <v>52</v>
      </c>
      <c r="AB18" s="40" t="s">
        <v>765</v>
      </c>
      <c r="AC18" s="41" t="s">
        <v>356</v>
      </c>
    </row>
    <row r="19" spans="2:29" x14ac:dyDescent="0.25">
      <c r="B19" s="33" t="s">
        <v>758</v>
      </c>
      <c r="C19" s="33"/>
      <c r="D19" s="33" t="s">
        <v>58</v>
      </c>
      <c r="E19" s="33">
        <v>450</v>
      </c>
      <c r="F19" s="33" t="s">
        <v>882</v>
      </c>
      <c r="G19" s="33" t="s">
        <v>156</v>
      </c>
      <c r="H19" s="33" t="s">
        <v>35</v>
      </c>
      <c r="I19" s="33" t="s">
        <v>48</v>
      </c>
      <c r="J19" s="33" t="s">
        <v>49</v>
      </c>
      <c r="K19" s="33" t="s">
        <v>32</v>
      </c>
      <c r="L19" s="33" t="s">
        <v>50</v>
      </c>
      <c r="M19" s="33" t="s">
        <v>32</v>
      </c>
      <c r="N19" s="33">
        <v>1</v>
      </c>
      <c r="O19" s="33">
        <v>44</v>
      </c>
      <c r="P19" s="33"/>
      <c r="Q19" s="36">
        <v>44</v>
      </c>
      <c r="R19" s="33" t="s">
        <v>917</v>
      </c>
      <c r="S19" s="33" t="s">
        <v>36</v>
      </c>
      <c r="T19" s="33">
        <v>7</v>
      </c>
      <c r="U19" s="33">
        <v>14</v>
      </c>
      <c r="V19" s="33">
        <v>34</v>
      </c>
      <c r="W19" s="33">
        <f t="shared" si="0"/>
        <v>1.2941176470588236</v>
      </c>
      <c r="X19" s="15">
        <f t="shared" si="1"/>
        <v>3.1428571428571428</v>
      </c>
      <c r="Y19" s="15">
        <f t="shared" si="2"/>
        <v>1.8487394957983192</v>
      </c>
      <c r="Z19" s="33" t="s">
        <v>864</v>
      </c>
      <c r="AA19" s="33" t="s">
        <v>52</v>
      </c>
      <c r="AB19" s="40" t="s">
        <v>765</v>
      </c>
      <c r="AC19" s="41" t="s">
        <v>356</v>
      </c>
    </row>
    <row r="20" spans="2:29" x14ac:dyDescent="0.25">
      <c r="Q20" s="4"/>
    </row>
    <row r="21" spans="2:29" x14ac:dyDescent="0.25">
      <c r="Q21" s="4"/>
    </row>
    <row r="22" spans="2:29" x14ac:dyDescent="0.25">
      <c r="Q22" s="3"/>
      <c r="Z22" s="2"/>
      <c r="AA22" s="2"/>
    </row>
    <row r="23" spans="2:29" x14ac:dyDescent="0.25">
      <c r="Q23" s="3"/>
      <c r="Z23" s="2"/>
      <c r="AA23" s="2"/>
    </row>
    <row r="24" spans="2:29" x14ac:dyDescent="0.25">
      <c r="Q24" s="3"/>
      <c r="Z24" s="2"/>
      <c r="AA24" s="2"/>
    </row>
    <row r="25" spans="2:29" x14ac:dyDescent="0.25">
      <c r="Q25" s="3"/>
      <c r="Z25" s="2"/>
      <c r="AA25" s="2"/>
    </row>
    <row r="26" spans="2:29" x14ac:dyDescent="0.25">
      <c r="Q26" s="3"/>
      <c r="Y26" s="10"/>
      <c r="Z26" s="2"/>
    </row>
    <row r="27" spans="2:29" x14ac:dyDescent="0.25">
      <c r="Q27" s="3"/>
      <c r="Y27" s="10"/>
      <c r="Z27" s="2"/>
    </row>
    <row r="28" spans="2:29" x14ac:dyDescent="0.25">
      <c r="Q28" s="3"/>
      <c r="Z28" s="2"/>
    </row>
    <row r="29" spans="2:29" x14ac:dyDescent="0.25">
      <c r="Q29" s="3"/>
      <c r="Z29" s="2"/>
    </row>
    <row r="30" spans="2:29" x14ac:dyDescent="0.25">
      <c r="Q30" s="3"/>
      <c r="Y30" s="10"/>
      <c r="Z30" s="2"/>
    </row>
    <row r="31" spans="2:29" x14ac:dyDescent="0.25">
      <c r="Q31" s="3"/>
      <c r="Y31" s="10"/>
      <c r="Z31" s="2"/>
    </row>
    <row r="32" spans="2:29" x14ac:dyDescent="0.25">
      <c r="Q32" s="3"/>
      <c r="Y32" s="10"/>
      <c r="Z32" s="2"/>
    </row>
    <row r="33" spans="17:26" x14ac:dyDescent="0.25">
      <c r="Q33" s="3"/>
      <c r="Y33" s="10"/>
      <c r="Z33" s="2"/>
    </row>
    <row r="34" spans="17:26" x14ac:dyDescent="0.25">
      <c r="Q34" s="3"/>
      <c r="Y34" s="10"/>
      <c r="Z34" s="2"/>
    </row>
    <row r="35" spans="17:26" x14ac:dyDescent="0.25">
      <c r="Q35" s="3"/>
      <c r="Y35" s="10"/>
      <c r="Z35" s="2"/>
    </row>
    <row r="36" spans="17:26" x14ac:dyDescent="0.25">
      <c r="Q36" s="3"/>
      <c r="Y36" s="10"/>
      <c r="Z36" s="2"/>
    </row>
    <row r="37" spans="17:26" x14ac:dyDescent="0.25">
      <c r="Q37" s="3"/>
      <c r="Y37" s="10"/>
      <c r="Z37" s="2"/>
    </row>
    <row r="38" spans="17:26" x14ac:dyDescent="0.25">
      <c r="Q38" s="3"/>
      <c r="Y38" s="10"/>
      <c r="Z38" s="2"/>
    </row>
    <row r="39" spans="17:26" x14ac:dyDescent="0.25">
      <c r="Q39" s="3"/>
      <c r="Y39" s="10"/>
      <c r="Z39" s="2"/>
    </row>
  </sheetData>
  <conditionalFormatting sqref="W2:W19">
    <cfRule type="aboveAverage" dxfId="17" priority="6" aboveAverage="0" stdDev="1"/>
    <cfRule type="aboveAverage" dxfId="16" priority="7" stdDev="1"/>
  </conditionalFormatting>
  <conditionalFormatting sqref="X2:X19">
    <cfRule type="aboveAverage" dxfId="15" priority="8" aboveAverage="0" stdDev="1"/>
    <cfRule type="aboveAverage" dxfId="14" priority="9" stdDev="1"/>
  </conditionalFormatting>
  <conditionalFormatting sqref="Y2:Y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opLeftCell="G1" workbookViewId="0">
      <selection activeCell="AB10" sqref="AB10"/>
    </sheetView>
  </sheetViews>
  <sheetFormatPr defaultRowHeight="15" x14ac:dyDescent="0.25"/>
  <cols>
    <col min="1" max="1" width="5.28515625" customWidth="1"/>
    <col min="2" max="2" width="16.5703125" customWidth="1"/>
    <col min="3" max="3" width="5.42578125" customWidth="1"/>
    <col min="4" max="4" width="10.5703125" customWidth="1"/>
    <col min="6" max="6" width="22.28515625" customWidth="1"/>
    <col min="8" max="8" width="7.42578125" customWidth="1"/>
    <col min="10" max="10" width="26.85546875" customWidth="1"/>
    <col min="11" max="11" width="15" customWidth="1"/>
    <col min="12" max="12" width="16.140625" customWidth="1"/>
    <col min="13" max="13" width="23.140625" customWidth="1"/>
    <col min="14" max="17" width="5.42578125" customWidth="1"/>
    <col min="18" max="18" width="9.7109375" customWidth="1"/>
    <col min="19" max="19" width="24.42578125" customWidth="1"/>
    <col min="20" max="21" width="4.28515625" customWidth="1"/>
    <col min="22" max="23" width="5.5703125" customWidth="1"/>
    <col min="24" max="24" width="4.7109375" customWidth="1"/>
    <col min="25" max="25" width="8.85546875" customWidth="1"/>
    <col min="26" max="26" width="26.5703125" customWidth="1"/>
    <col min="27" max="27" width="18" customWidth="1"/>
    <col min="29" max="29" width="16.85546875" customWidth="1"/>
    <col min="30" max="30" width="24.7109375" customWidth="1"/>
  </cols>
  <sheetData>
    <row r="1" spans="1:31" x14ac:dyDescent="0.25">
      <c r="A1" t="s">
        <v>127</v>
      </c>
      <c r="B1" s="35" t="s">
        <v>3</v>
      </c>
      <c r="C1" s="35" t="s">
        <v>10</v>
      </c>
      <c r="D1" s="35" t="s">
        <v>124</v>
      </c>
      <c r="E1" s="35" t="s">
        <v>125</v>
      </c>
      <c r="F1" s="35" t="s">
        <v>4</v>
      </c>
      <c r="G1" s="35" t="s">
        <v>24</v>
      </c>
      <c r="H1" s="35" t="s">
        <v>25</v>
      </c>
      <c r="I1" s="35" t="s">
        <v>44</v>
      </c>
      <c r="J1" s="35" t="s">
        <v>5</v>
      </c>
      <c r="K1" s="35" t="s">
        <v>18</v>
      </c>
      <c r="L1" s="35" t="s">
        <v>192</v>
      </c>
      <c r="M1" s="35" t="s">
        <v>16</v>
      </c>
      <c r="N1" s="35" t="s">
        <v>33</v>
      </c>
      <c r="O1" s="35" t="s">
        <v>113</v>
      </c>
      <c r="P1" s="35" t="s">
        <v>114</v>
      </c>
      <c r="Q1" s="35" t="s">
        <v>115</v>
      </c>
      <c r="R1" s="35" t="s">
        <v>934</v>
      </c>
      <c r="S1" s="35" t="s">
        <v>6</v>
      </c>
      <c r="T1" s="35" t="s">
        <v>34</v>
      </c>
      <c r="U1" s="35" t="s">
        <v>110</v>
      </c>
      <c r="V1" s="35" t="s">
        <v>111</v>
      </c>
      <c r="W1" s="35" t="s">
        <v>358</v>
      </c>
      <c r="X1" s="35" t="s">
        <v>357</v>
      </c>
      <c r="Y1" s="35" t="s">
        <v>935</v>
      </c>
      <c r="Z1" s="35" t="s">
        <v>7</v>
      </c>
      <c r="AA1" s="35" t="s">
        <v>21</v>
      </c>
      <c r="AB1" s="35" t="s">
        <v>126</v>
      </c>
      <c r="AC1" s="35" t="s">
        <v>218</v>
      </c>
      <c r="AD1" s="35" t="s">
        <v>216</v>
      </c>
      <c r="AE1" s="35"/>
    </row>
    <row r="2" spans="1:31" x14ac:dyDescent="0.25">
      <c r="A2" s="33"/>
      <c r="B2" s="33" t="s">
        <v>768</v>
      </c>
      <c r="C2" s="33"/>
      <c r="D2" s="33" t="s">
        <v>11</v>
      </c>
      <c r="E2" s="33" t="s">
        <v>32</v>
      </c>
      <c r="F2" s="33" t="s">
        <v>869</v>
      </c>
      <c r="G2" s="33" t="s">
        <v>26</v>
      </c>
      <c r="H2" s="33" t="s">
        <v>26</v>
      </c>
      <c r="I2" s="33" t="s">
        <v>48</v>
      </c>
      <c r="J2" s="33" t="s">
        <v>783</v>
      </c>
      <c r="K2" s="33" t="s">
        <v>32</v>
      </c>
      <c r="L2" s="33" t="s">
        <v>32</v>
      </c>
      <c r="M2" s="33" t="s">
        <v>617</v>
      </c>
      <c r="N2" s="33">
        <v>2</v>
      </c>
      <c r="O2" s="33">
        <v>30</v>
      </c>
      <c r="P2" s="33"/>
      <c r="Q2" s="33">
        <v>46</v>
      </c>
      <c r="R2" s="38" t="s">
        <v>919</v>
      </c>
      <c r="S2" s="33" t="s">
        <v>697</v>
      </c>
      <c r="T2" s="33">
        <v>9</v>
      </c>
      <c r="U2" s="33">
        <v>11</v>
      </c>
      <c r="V2" s="33">
        <v>36</v>
      </c>
      <c r="W2" s="33">
        <f t="shared" ref="W2:W14" si="0">O2/V2</f>
        <v>0.83333333333333337</v>
      </c>
      <c r="X2" s="15">
        <f t="shared" ref="X2:X14" si="1">Q2/U2</f>
        <v>4.1818181818181817</v>
      </c>
      <c r="Y2" s="15">
        <f t="shared" ref="Y2:Y14" si="2">X2-W2</f>
        <v>3.3484848484848482</v>
      </c>
      <c r="Z2" s="33" t="s">
        <v>781</v>
      </c>
      <c r="AA2" s="33" t="s">
        <v>40</v>
      </c>
      <c r="AB2" s="33">
        <v>38</v>
      </c>
    </row>
    <row r="3" spans="1:31" x14ac:dyDescent="0.25">
      <c r="A3" s="33"/>
      <c r="B3" s="33" t="s">
        <v>769</v>
      </c>
      <c r="C3" s="33"/>
      <c r="D3" s="33" t="s">
        <v>11</v>
      </c>
      <c r="E3" s="33" t="s">
        <v>32</v>
      </c>
      <c r="F3" s="33" t="s">
        <v>879</v>
      </c>
      <c r="G3" s="33" t="s">
        <v>26</v>
      </c>
      <c r="H3" s="33" t="s">
        <v>26</v>
      </c>
      <c r="I3" s="33" t="s">
        <v>48</v>
      </c>
      <c r="J3" s="33" t="s">
        <v>857</v>
      </c>
      <c r="K3" s="33" t="s">
        <v>891</v>
      </c>
      <c r="L3" s="33" t="s">
        <v>32</v>
      </c>
      <c r="M3" s="33" t="s">
        <v>614</v>
      </c>
      <c r="N3" s="33">
        <v>3</v>
      </c>
      <c r="O3" s="33">
        <v>24</v>
      </c>
      <c r="P3" s="33">
        <v>34</v>
      </c>
      <c r="Q3" s="33">
        <v>42</v>
      </c>
      <c r="R3" s="38" t="s">
        <v>919</v>
      </c>
      <c r="S3" s="33" t="s">
        <v>501</v>
      </c>
      <c r="T3" s="33">
        <v>8</v>
      </c>
      <c r="U3" s="33">
        <v>12</v>
      </c>
      <c r="V3" s="33">
        <v>32</v>
      </c>
      <c r="W3" s="33">
        <f t="shared" si="0"/>
        <v>0.75</v>
      </c>
      <c r="X3" s="15">
        <f t="shared" si="1"/>
        <v>3.5</v>
      </c>
      <c r="Y3" s="15">
        <f t="shared" si="2"/>
        <v>2.75</v>
      </c>
      <c r="Z3" s="33" t="s">
        <v>781</v>
      </c>
      <c r="AA3" s="33" t="s">
        <v>40</v>
      </c>
      <c r="AB3" s="33">
        <v>38</v>
      </c>
    </row>
    <row r="4" spans="1:31" x14ac:dyDescent="0.25">
      <c r="A4" s="33"/>
      <c r="B4" s="33" t="s">
        <v>770</v>
      </c>
      <c r="C4" s="33"/>
      <c r="D4" s="33" t="s">
        <v>11</v>
      </c>
      <c r="E4" s="33" t="s">
        <v>32</v>
      </c>
      <c r="F4" s="33" t="s">
        <v>872</v>
      </c>
      <c r="G4" s="33" t="s">
        <v>26</v>
      </c>
      <c r="H4" s="33" t="s">
        <v>26</v>
      </c>
      <c r="I4" s="33" t="s">
        <v>48</v>
      </c>
      <c r="J4" s="33" t="s">
        <v>857</v>
      </c>
      <c r="K4" s="33" t="s">
        <v>891</v>
      </c>
      <c r="L4" s="33" t="s">
        <v>32</v>
      </c>
      <c r="M4" s="33" t="s">
        <v>614</v>
      </c>
      <c r="N4" s="33">
        <v>3</v>
      </c>
      <c r="O4" s="33">
        <v>24</v>
      </c>
      <c r="P4" s="33">
        <v>34</v>
      </c>
      <c r="Q4" s="33">
        <v>42</v>
      </c>
      <c r="R4" s="37" t="s">
        <v>919</v>
      </c>
      <c r="S4" s="35" t="s">
        <v>454</v>
      </c>
      <c r="T4" s="33">
        <v>8</v>
      </c>
      <c r="U4" s="33">
        <v>12</v>
      </c>
      <c r="V4" s="33">
        <v>32</v>
      </c>
      <c r="W4" s="33">
        <f t="shared" si="0"/>
        <v>0.75</v>
      </c>
      <c r="X4" s="15">
        <f t="shared" si="1"/>
        <v>3.5</v>
      </c>
      <c r="Y4" s="15">
        <f t="shared" si="2"/>
        <v>2.75</v>
      </c>
      <c r="Z4" s="33" t="s">
        <v>782</v>
      </c>
      <c r="AA4" s="33" t="s">
        <v>60</v>
      </c>
      <c r="AB4" s="33">
        <v>38</v>
      </c>
    </row>
    <row r="5" spans="1:31" x14ac:dyDescent="0.25">
      <c r="A5" s="33" t="s">
        <v>118</v>
      </c>
      <c r="B5" s="33" t="s">
        <v>771</v>
      </c>
      <c r="C5" s="33"/>
      <c r="D5" s="33" t="s">
        <v>11</v>
      </c>
      <c r="E5" s="33" t="s">
        <v>32</v>
      </c>
      <c r="F5" s="33" t="s">
        <v>872</v>
      </c>
      <c r="G5" s="33" t="s">
        <v>26</v>
      </c>
      <c r="H5" s="33" t="s">
        <v>26</v>
      </c>
      <c r="I5" s="33" t="s">
        <v>48</v>
      </c>
      <c r="J5" s="33" t="s">
        <v>857</v>
      </c>
      <c r="K5" s="33" t="s">
        <v>891</v>
      </c>
      <c r="L5" s="33" t="s">
        <v>32</v>
      </c>
      <c r="M5" s="33" t="s">
        <v>614</v>
      </c>
      <c r="N5" s="33">
        <v>3</v>
      </c>
      <c r="O5" s="33">
        <v>24</v>
      </c>
      <c r="P5" s="33">
        <v>34</v>
      </c>
      <c r="Q5" s="33">
        <v>42</v>
      </c>
      <c r="R5" s="37" t="s">
        <v>919</v>
      </c>
      <c r="S5" s="35" t="s">
        <v>454</v>
      </c>
      <c r="T5" s="33">
        <v>8</v>
      </c>
      <c r="U5" s="33">
        <v>12</v>
      </c>
      <c r="V5" s="33">
        <v>32</v>
      </c>
      <c r="W5" s="33">
        <f t="shared" si="0"/>
        <v>0.75</v>
      </c>
      <c r="X5" s="15">
        <f t="shared" si="1"/>
        <v>3.5</v>
      </c>
      <c r="Y5" s="15">
        <f t="shared" si="2"/>
        <v>2.75</v>
      </c>
      <c r="Z5" s="33" t="s">
        <v>782</v>
      </c>
      <c r="AA5" s="33" t="s">
        <v>60</v>
      </c>
      <c r="AB5" s="33">
        <v>35</v>
      </c>
    </row>
    <row r="6" spans="1:31" x14ac:dyDescent="0.25">
      <c r="A6" s="33"/>
      <c r="B6" s="33" t="s">
        <v>772</v>
      </c>
      <c r="C6" s="33"/>
      <c r="D6" s="33" t="s">
        <v>11</v>
      </c>
      <c r="E6" s="33" t="s">
        <v>32</v>
      </c>
      <c r="F6" s="33" t="s">
        <v>869</v>
      </c>
      <c r="G6" s="33" t="s">
        <v>26</v>
      </c>
      <c r="H6" s="33" t="s">
        <v>26</v>
      </c>
      <c r="I6" s="33" t="s">
        <v>48</v>
      </c>
      <c r="J6" s="33" t="s">
        <v>783</v>
      </c>
      <c r="K6" s="33" t="s">
        <v>32</v>
      </c>
      <c r="L6" s="33" t="s">
        <v>32</v>
      </c>
      <c r="M6" s="33" t="s">
        <v>784</v>
      </c>
      <c r="N6" s="33">
        <v>3</v>
      </c>
      <c r="O6" s="33">
        <v>22</v>
      </c>
      <c r="P6" s="33">
        <v>32</v>
      </c>
      <c r="Q6" s="33">
        <v>44</v>
      </c>
      <c r="R6" s="37" t="s">
        <v>919</v>
      </c>
      <c r="S6" s="33" t="s">
        <v>697</v>
      </c>
      <c r="T6" s="33">
        <v>9</v>
      </c>
      <c r="U6" s="33">
        <v>11</v>
      </c>
      <c r="V6" s="33">
        <v>32</v>
      </c>
      <c r="W6" s="33">
        <f t="shared" si="0"/>
        <v>0.6875</v>
      </c>
      <c r="X6" s="15">
        <f t="shared" si="1"/>
        <v>4</v>
      </c>
      <c r="Y6" s="15">
        <f t="shared" si="2"/>
        <v>3.3125</v>
      </c>
      <c r="Z6" s="33" t="s">
        <v>781</v>
      </c>
      <c r="AA6" s="33" t="s">
        <v>40</v>
      </c>
      <c r="AB6" s="33">
        <v>38</v>
      </c>
    </row>
    <row r="7" spans="1:31" x14ac:dyDescent="0.25">
      <c r="A7" s="33" t="s">
        <v>118</v>
      </c>
      <c r="B7" s="33" t="s">
        <v>773</v>
      </c>
      <c r="C7" s="33"/>
      <c r="D7" s="33" t="s">
        <v>11</v>
      </c>
      <c r="E7" s="33" t="s">
        <v>32</v>
      </c>
      <c r="F7" s="33" t="s">
        <v>888</v>
      </c>
      <c r="G7" s="33" t="s">
        <v>26</v>
      </c>
      <c r="H7" s="33" t="s">
        <v>35</v>
      </c>
      <c r="I7" s="33" t="s">
        <v>48</v>
      </c>
      <c r="J7" s="33" t="s">
        <v>49</v>
      </c>
      <c r="K7" s="33" t="s">
        <v>431</v>
      </c>
      <c r="L7" s="33" t="s">
        <v>37</v>
      </c>
      <c r="M7" s="33" t="s">
        <v>32</v>
      </c>
      <c r="N7" s="33">
        <v>1</v>
      </c>
      <c r="O7" s="33">
        <v>42</v>
      </c>
      <c r="P7" s="33"/>
      <c r="Q7" s="36">
        <v>42</v>
      </c>
      <c r="R7" s="38" t="s">
        <v>919</v>
      </c>
      <c r="S7" s="35" t="s">
        <v>454</v>
      </c>
      <c r="T7" s="33">
        <v>8</v>
      </c>
      <c r="U7" s="33">
        <v>11</v>
      </c>
      <c r="V7" s="33">
        <v>32</v>
      </c>
      <c r="W7" s="33">
        <f t="shared" si="0"/>
        <v>1.3125</v>
      </c>
      <c r="X7" s="15">
        <f t="shared" si="1"/>
        <v>3.8181818181818183</v>
      </c>
      <c r="Y7" s="15">
        <f t="shared" si="2"/>
        <v>2.5056818181818183</v>
      </c>
      <c r="Z7" s="33" t="s">
        <v>32</v>
      </c>
      <c r="AA7" s="33" t="s">
        <v>679</v>
      </c>
      <c r="AB7" s="33">
        <v>35</v>
      </c>
    </row>
    <row r="8" spans="1:31" x14ac:dyDescent="0.25">
      <c r="A8" s="33"/>
      <c r="B8" s="33" t="s">
        <v>774</v>
      </c>
      <c r="C8" s="33"/>
      <c r="D8" s="33" t="s">
        <v>11</v>
      </c>
      <c r="E8" s="33" t="s">
        <v>32</v>
      </c>
      <c r="F8" s="33" t="s">
        <v>404</v>
      </c>
      <c r="G8" s="33" t="s">
        <v>26</v>
      </c>
      <c r="H8" s="33" t="s">
        <v>32</v>
      </c>
      <c r="I8" s="33" t="s">
        <v>48</v>
      </c>
      <c r="J8" s="33" t="s">
        <v>783</v>
      </c>
      <c r="K8" s="33" t="s">
        <v>735</v>
      </c>
      <c r="L8" s="33" t="s">
        <v>32</v>
      </c>
      <c r="M8" s="33" t="s">
        <v>617</v>
      </c>
      <c r="N8" s="33">
        <v>2</v>
      </c>
      <c r="O8" s="33">
        <v>30</v>
      </c>
      <c r="P8" s="33"/>
      <c r="Q8" s="38">
        <v>46</v>
      </c>
      <c r="R8" s="38" t="s">
        <v>919</v>
      </c>
      <c r="S8" s="33" t="s">
        <v>404</v>
      </c>
      <c r="T8" s="33">
        <v>9</v>
      </c>
      <c r="U8" s="33">
        <v>11</v>
      </c>
      <c r="V8" s="33">
        <v>36</v>
      </c>
      <c r="W8" s="33">
        <f t="shared" si="0"/>
        <v>0.83333333333333337</v>
      </c>
      <c r="X8" s="15">
        <f t="shared" si="1"/>
        <v>4.1818181818181817</v>
      </c>
      <c r="Y8" s="15">
        <f t="shared" si="2"/>
        <v>3.3484848484848482</v>
      </c>
      <c r="Z8" s="33" t="s">
        <v>785</v>
      </c>
      <c r="AA8" s="33" t="s">
        <v>60</v>
      </c>
      <c r="AB8" s="33">
        <v>35</v>
      </c>
    </row>
    <row r="9" spans="1:31" x14ac:dyDescent="0.25">
      <c r="A9" s="33"/>
      <c r="B9" s="33" t="s">
        <v>775</v>
      </c>
      <c r="C9" s="33"/>
      <c r="D9" s="33" t="s">
        <v>11</v>
      </c>
      <c r="E9" s="33" t="s">
        <v>32</v>
      </c>
      <c r="F9" s="33" t="s">
        <v>885</v>
      </c>
      <c r="G9" s="33" t="s">
        <v>26</v>
      </c>
      <c r="H9" s="33" t="s">
        <v>32</v>
      </c>
      <c r="I9" s="33" t="s">
        <v>48</v>
      </c>
      <c r="J9" s="35" t="s">
        <v>453</v>
      </c>
      <c r="K9" s="33" t="s">
        <v>892</v>
      </c>
      <c r="L9" s="33" t="s">
        <v>32</v>
      </c>
      <c r="M9" s="35" t="s">
        <v>456</v>
      </c>
      <c r="N9" s="33">
        <v>3</v>
      </c>
      <c r="O9" s="33">
        <v>28</v>
      </c>
      <c r="P9" s="33">
        <v>38</v>
      </c>
      <c r="Q9" s="38">
        <v>48</v>
      </c>
      <c r="R9" s="38" t="s">
        <v>919</v>
      </c>
      <c r="S9" s="33" t="s">
        <v>108</v>
      </c>
      <c r="T9" s="33">
        <v>8</v>
      </c>
      <c r="U9" s="33">
        <v>11</v>
      </c>
      <c r="V9" s="33">
        <v>32</v>
      </c>
      <c r="W9" s="33">
        <f t="shared" si="0"/>
        <v>0.875</v>
      </c>
      <c r="X9" s="15">
        <f t="shared" si="1"/>
        <v>4.3636363636363633</v>
      </c>
      <c r="Y9" s="15">
        <f t="shared" si="2"/>
        <v>3.4886363636363633</v>
      </c>
      <c r="Z9" s="33" t="s">
        <v>32</v>
      </c>
      <c r="AA9" s="33" t="s">
        <v>679</v>
      </c>
      <c r="AB9" s="33">
        <v>38</v>
      </c>
    </row>
    <row r="10" spans="1:31" x14ac:dyDescent="0.25">
      <c r="A10" s="33" t="s">
        <v>118</v>
      </c>
      <c r="B10" s="33" t="s">
        <v>776</v>
      </c>
      <c r="C10" s="33"/>
      <c r="D10" s="33" t="s">
        <v>11</v>
      </c>
      <c r="E10" s="33" t="s">
        <v>32</v>
      </c>
      <c r="F10" s="33" t="s">
        <v>42</v>
      </c>
      <c r="G10" s="33" t="s">
        <v>26</v>
      </c>
      <c r="H10" s="33" t="s">
        <v>32</v>
      </c>
      <c r="I10" s="33" t="s">
        <v>48</v>
      </c>
      <c r="J10" s="33" t="s">
        <v>32</v>
      </c>
      <c r="K10" s="33" t="s">
        <v>32</v>
      </c>
      <c r="L10" s="33" t="s">
        <v>37</v>
      </c>
      <c r="M10" s="35" t="s">
        <v>456</v>
      </c>
      <c r="N10" s="33">
        <v>3</v>
      </c>
      <c r="O10" s="33">
        <v>28</v>
      </c>
      <c r="P10" s="33">
        <v>38</v>
      </c>
      <c r="Q10" s="38">
        <v>48</v>
      </c>
      <c r="R10" s="38" t="s">
        <v>919</v>
      </c>
      <c r="S10" s="33" t="s">
        <v>108</v>
      </c>
      <c r="T10" s="33">
        <v>8</v>
      </c>
      <c r="U10" s="33">
        <v>11</v>
      </c>
      <c r="V10" s="33">
        <v>32</v>
      </c>
      <c r="W10" s="33">
        <f t="shared" si="0"/>
        <v>0.875</v>
      </c>
      <c r="X10" s="15">
        <f t="shared" si="1"/>
        <v>4.3636363636363633</v>
      </c>
      <c r="Y10" s="15">
        <f t="shared" si="2"/>
        <v>3.4886363636363633</v>
      </c>
      <c r="Z10" s="33" t="s">
        <v>32</v>
      </c>
      <c r="AA10" s="33" t="s">
        <v>679</v>
      </c>
      <c r="AB10" s="42">
        <v>38</v>
      </c>
    </row>
    <row r="11" spans="1:31" x14ac:dyDescent="0.25">
      <c r="A11" s="33"/>
      <c r="B11" s="33" t="s">
        <v>777</v>
      </c>
      <c r="C11" s="33"/>
      <c r="D11" s="33" t="s">
        <v>11</v>
      </c>
      <c r="E11" s="33" t="s">
        <v>32</v>
      </c>
      <c r="F11" s="33" t="s">
        <v>888</v>
      </c>
      <c r="G11" s="33" t="s">
        <v>26</v>
      </c>
      <c r="H11" s="33" t="s">
        <v>35</v>
      </c>
      <c r="I11" s="33" t="s">
        <v>48</v>
      </c>
      <c r="J11" s="33" t="s">
        <v>32</v>
      </c>
      <c r="K11" s="33" t="s">
        <v>32</v>
      </c>
      <c r="L11" s="33" t="s">
        <v>37</v>
      </c>
      <c r="M11" s="33" t="s">
        <v>32</v>
      </c>
      <c r="N11" s="33">
        <v>3</v>
      </c>
      <c r="O11" s="33">
        <v>28</v>
      </c>
      <c r="P11" s="33">
        <v>38</v>
      </c>
      <c r="Q11" s="38">
        <v>48</v>
      </c>
      <c r="R11" s="38" t="s">
        <v>919</v>
      </c>
      <c r="S11" s="35" t="s">
        <v>454</v>
      </c>
      <c r="T11" s="33">
        <v>8</v>
      </c>
      <c r="U11" s="33">
        <v>11</v>
      </c>
      <c r="V11" s="33">
        <v>32</v>
      </c>
      <c r="W11" s="33">
        <f t="shared" si="0"/>
        <v>0.875</v>
      </c>
      <c r="X11" s="15">
        <f t="shared" si="1"/>
        <v>4.3636363636363633</v>
      </c>
      <c r="Y11" s="15">
        <f t="shared" si="2"/>
        <v>3.4886363636363633</v>
      </c>
      <c r="Z11" s="33" t="s">
        <v>32</v>
      </c>
      <c r="AA11" s="33" t="s">
        <v>679</v>
      </c>
      <c r="AB11" s="42">
        <v>38</v>
      </c>
    </row>
    <row r="12" spans="1:31" x14ac:dyDescent="0.25">
      <c r="A12" s="33" t="s">
        <v>118</v>
      </c>
      <c r="B12" s="33" t="s">
        <v>778</v>
      </c>
      <c r="C12" s="33"/>
      <c r="D12" s="33" t="s">
        <v>11</v>
      </c>
      <c r="E12" s="33" t="s">
        <v>32</v>
      </c>
      <c r="F12" s="33" t="s">
        <v>888</v>
      </c>
      <c r="G12" s="33" t="s">
        <v>26</v>
      </c>
      <c r="H12" s="33" t="s">
        <v>35</v>
      </c>
      <c r="I12" s="33" t="s">
        <v>48</v>
      </c>
      <c r="J12" s="33" t="s">
        <v>32</v>
      </c>
      <c r="K12" s="33" t="s">
        <v>32</v>
      </c>
      <c r="L12" s="33" t="s">
        <v>37</v>
      </c>
      <c r="M12" s="33" t="s">
        <v>32</v>
      </c>
      <c r="N12" s="33">
        <v>3</v>
      </c>
      <c r="O12" s="33">
        <v>28</v>
      </c>
      <c r="P12" s="33">
        <v>38</v>
      </c>
      <c r="Q12" s="38">
        <v>48</v>
      </c>
      <c r="R12" s="38" t="s">
        <v>919</v>
      </c>
      <c r="S12" s="35" t="s">
        <v>454</v>
      </c>
      <c r="T12" s="33">
        <v>8</v>
      </c>
      <c r="U12" s="33">
        <v>11</v>
      </c>
      <c r="V12" s="33">
        <v>32</v>
      </c>
      <c r="W12" s="33">
        <f t="shared" si="0"/>
        <v>0.875</v>
      </c>
      <c r="X12" s="15">
        <f t="shared" si="1"/>
        <v>4.3636363636363633</v>
      </c>
      <c r="Y12" s="15">
        <f t="shared" si="2"/>
        <v>3.4886363636363633</v>
      </c>
      <c r="Z12" s="33" t="s">
        <v>32</v>
      </c>
      <c r="AA12" s="33" t="s">
        <v>679</v>
      </c>
      <c r="AB12" s="33">
        <v>38</v>
      </c>
    </row>
    <row r="13" spans="1:31" x14ac:dyDescent="0.25">
      <c r="A13" s="33"/>
      <c r="B13" s="33" t="s">
        <v>779</v>
      </c>
      <c r="C13" s="33"/>
      <c r="D13" s="33" t="s">
        <v>11</v>
      </c>
      <c r="E13" s="33" t="s">
        <v>32</v>
      </c>
      <c r="F13" s="33" t="s">
        <v>36</v>
      </c>
      <c r="G13" s="33" t="s">
        <v>26</v>
      </c>
      <c r="H13" s="33" t="s">
        <v>35</v>
      </c>
      <c r="I13" s="33" t="s">
        <v>48</v>
      </c>
      <c r="J13" s="33" t="s">
        <v>49</v>
      </c>
      <c r="K13" s="33" t="s">
        <v>32</v>
      </c>
      <c r="L13" s="33" t="s">
        <v>37</v>
      </c>
      <c r="M13" s="33" t="s">
        <v>32</v>
      </c>
      <c r="N13" s="33">
        <v>1</v>
      </c>
      <c r="O13" s="33">
        <v>42</v>
      </c>
      <c r="P13" s="33"/>
      <c r="Q13" s="36">
        <v>42</v>
      </c>
      <c r="R13" s="38" t="s">
        <v>917</v>
      </c>
      <c r="S13" s="33" t="s">
        <v>629</v>
      </c>
      <c r="T13" s="33">
        <v>7</v>
      </c>
      <c r="U13" s="33">
        <v>14</v>
      </c>
      <c r="V13" s="33">
        <v>34</v>
      </c>
      <c r="W13" s="33">
        <f t="shared" si="0"/>
        <v>1.2352941176470589</v>
      </c>
      <c r="X13" s="15">
        <f t="shared" si="1"/>
        <v>3</v>
      </c>
      <c r="Y13" s="15">
        <f t="shared" si="2"/>
        <v>1.7647058823529411</v>
      </c>
      <c r="Z13" s="33" t="s">
        <v>32</v>
      </c>
      <c r="AA13" s="33" t="s">
        <v>679</v>
      </c>
      <c r="AB13" s="33">
        <v>38</v>
      </c>
    </row>
    <row r="14" spans="1:31" x14ac:dyDescent="0.25">
      <c r="A14" s="33" t="s">
        <v>118</v>
      </c>
      <c r="B14" s="33" t="s">
        <v>780</v>
      </c>
      <c r="C14" s="33"/>
      <c r="D14" s="33" t="s">
        <v>11</v>
      </c>
      <c r="E14" s="33" t="s">
        <v>32</v>
      </c>
      <c r="F14" s="33" t="s">
        <v>36</v>
      </c>
      <c r="G14" s="33" t="s">
        <v>26</v>
      </c>
      <c r="H14" s="33" t="s">
        <v>35</v>
      </c>
      <c r="I14" s="33" t="s">
        <v>48</v>
      </c>
      <c r="J14" s="33" t="s">
        <v>49</v>
      </c>
      <c r="K14" s="33" t="s">
        <v>431</v>
      </c>
      <c r="L14" s="33" t="s">
        <v>37</v>
      </c>
      <c r="M14" s="33" t="s">
        <v>32</v>
      </c>
      <c r="N14" s="33">
        <v>1</v>
      </c>
      <c r="O14" s="33">
        <v>42</v>
      </c>
      <c r="P14" s="33"/>
      <c r="Q14" s="36">
        <v>42</v>
      </c>
      <c r="R14" s="38" t="s">
        <v>917</v>
      </c>
      <c r="S14" s="33" t="s">
        <v>629</v>
      </c>
      <c r="T14" s="33">
        <v>7</v>
      </c>
      <c r="U14" s="33">
        <v>14</v>
      </c>
      <c r="V14" s="33">
        <v>34</v>
      </c>
      <c r="W14" s="33">
        <f t="shared" si="0"/>
        <v>1.2352941176470589</v>
      </c>
      <c r="X14" s="15">
        <f t="shared" si="1"/>
        <v>3</v>
      </c>
      <c r="Y14" s="15">
        <f t="shared" si="2"/>
        <v>1.7647058823529411</v>
      </c>
      <c r="Z14" s="33" t="s">
        <v>32</v>
      </c>
      <c r="AA14" s="33" t="s">
        <v>679</v>
      </c>
      <c r="AB14" s="33">
        <v>38</v>
      </c>
    </row>
    <row r="15" spans="1:31" x14ac:dyDescent="0.25">
      <c r="Q15" s="3"/>
    </row>
    <row r="16" spans="1:31" x14ac:dyDescent="0.25">
      <c r="Q16" s="4"/>
    </row>
    <row r="17" spans="17:27" x14ac:dyDescent="0.25">
      <c r="Q17" s="4"/>
    </row>
    <row r="18" spans="17:27" x14ac:dyDescent="0.25">
      <c r="Q18" s="4"/>
    </row>
    <row r="19" spans="17:27" x14ac:dyDescent="0.25">
      <c r="Q19" s="4"/>
    </row>
    <row r="20" spans="17:27" x14ac:dyDescent="0.25">
      <c r="Q20" s="3"/>
      <c r="Z20" s="2"/>
      <c r="AA20" s="2"/>
    </row>
    <row r="21" spans="17:27" x14ac:dyDescent="0.25">
      <c r="Q21" s="3"/>
      <c r="Z21" s="2"/>
      <c r="AA21" s="2"/>
    </row>
    <row r="22" spans="17:27" x14ac:dyDescent="0.25">
      <c r="Q22" s="3"/>
      <c r="Z22" s="2"/>
      <c r="AA22" s="2"/>
    </row>
    <row r="23" spans="17:27" x14ac:dyDescent="0.25">
      <c r="Q23" s="3"/>
      <c r="Z23" s="2"/>
      <c r="AA23" s="2"/>
    </row>
    <row r="24" spans="17:27" x14ac:dyDescent="0.25">
      <c r="Q24" s="3"/>
      <c r="Y24" s="10"/>
      <c r="Z24" s="2"/>
    </row>
    <row r="25" spans="17:27" x14ac:dyDescent="0.25">
      <c r="Q25" s="3"/>
      <c r="Y25" s="10"/>
      <c r="Z25" s="2"/>
    </row>
    <row r="26" spans="17:27" x14ac:dyDescent="0.25">
      <c r="Q26" s="3"/>
      <c r="Z26" s="2"/>
    </row>
    <row r="27" spans="17:27" x14ac:dyDescent="0.25">
      <c r="Q27" s="3"/>
      <c r="Z27" s="2"/>
    </row>
    <row r="28" spans="17:27" x14ac:dyDescent="0.25">
      <c r="Q28" s="3"/>
      <c r="Y28" s="10"/>
      <c r="Z28" s="2"/>
    </row>
    <row r="29" spans="17:27" x14ac:dyDescent="0.25">
      <c r="Q29" s="3"/>
      <c r="Y29" s="10"/>
      <c r="Z29" s="2"/>
    </row>
    <row r="30" spans="17:27" x14ac:dyDescent="0.25">
      <c r="Q30" s="3"/>
      <c r="Y30" s="10"/>
      <c r="Z30" s="2"/>
    </row>
    <row r="31" spans="17:27" x14ac:dyDescent="0.25">
      <c r="Q31" s="3"/>
      <c r="Y31" s="10"/>
      <c r="Z31" s="2"/>
    </row>
    <row r="32" spans="17:27" x14ac:dyDescent="0.25">
      <c r="Q32" s="3"/>
      <c r="Y32" s="10"/>
      <c r="Z32" s="2"/>
    </row>
    <row r="33" spans="17:26" x14ac:dyDescent="0.25">
      <c r="Q33" s="3"/>
      <c r="Y33" s="10"/>
      <c r="Z33" s="2"/>
    </row>
    <row r="34" spans="17:26" x14ac:dyDescent="0.25">
      <c r="Q34" s="3"/>
      <c r="Y34" s="10"/>
      <c r="Z34" s="2"/>
    </row>
    <row r="35" spans="17:26" x14ac:dyDescent="0.25">
      <c r="Q35" s="3"/>
      <c r="Y35" s="10"/>
      <c r="Z35" s="2"/>
    </row>
    <row r="36" spans="17:26" x14ac:dyDescent="0.25">
      <c r="Q36" s="3"/>
      <c r="Y36" s="10"/>
      <c r="Z36" s="2"/>
    </row>
    <row r="37" spans="17:26" x14ac:dyDescent="0.25">
      <c r="Q37" s="3"/>
      <c r="Y37" s="10"/>
      <c r="Z37" s="2"/>
    </row>
  </sheetData>
  <conditionalFormatting sqref="W2:W14">
    <cfRule type="aboveAverage" dxfId="13" priority="9" aboveAverage="0" stdDev="1"/>
    <cfRule type="aboveAverage" dxfId="12" priority="10" stdDev="1"/>
  </conditionalFormatting>
  <conditionalFormatting sqref="X2:X14">
    <cfRule type="aboveAverage" dxfId="11" priority="7" aboveAverage="0" stdDev="1"/>
    <cfRule type="aboveAverage" dxfId="10" priority="8" stdDev="1"/>
  </conditionalFormatting>
  <conditionalFormatting sqref="Y2:Y1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opLeftCell="I1" workbookViewId="0">
      <selection activeCell="AE32" sqref="AE32"/>
    </sheetView>
  </sheetViews>
  <sheetFormatPr defaultRowHeight="15" x14ac:dyDescent="0.25"/>
  <cols>
    <col min="1" max="1" width="14.42578125" customWidth="1"/>
    <col min="2" max="2" width="6.5703125" customWidth="1"/>
    <col min="3" max="3" width="38.28515625" customWidth="1"/>
    <col min="4" max="4" width="6.7109375" customWidth="1"/>
    <col min="5" max="5" width="20" customWidth="1"/>
    <col min="7" max="7" width="22.28515625" customWidth="1"/>
    <col min="8" max="8" width="13.5703125" customWidth="1"/>
    <col min="9" max="9" width="15" customWidth="1"/>
    <col min="11" max="11" width="23.5703125" customWidth="1"/>
    <col min="12" max="12" width="20.42578125" customWidth="1"/>
    <col min="13" max="13" width="11.28515625" customWidth="1"/>
    <col min="14" max="14" width="23.140625" customWidth="1"/>
    <col min="15" max="18" width="5.42578125" customWidth="1"/>
    <col min="19" max="19" width="8.7109375" customWidth="1"/>
    <col min="20" max="20" width="21.5703125" customWidth="1"/>
    <col min="21" max="22" width="4.28515625" customWidth="1"/>
    <col min="23" max="24" width="5.5703125" customWidth="1"/>
    <col min="25" max="25" width="6.42578125" customWidth="1"/>
    <col min="26" max="26" width="9.42578125" customWidth="1"/>
    <col min="27" max="27" width="24.28515625" customWidth="1"/>
    <col min="28" max="28" width="19" customWidth="1"/>
    <col min="30" max="30" width="16.140625" customWidth="1"/>
    <col min="31" max="31" width="23.5703125" customWidth="1"/>
  </cols>
  <sheetData>
    <row r="1" spans="1:32" x14ac:dyDescent="0.25">
      <c r="A1" s="5" t="s">
        <v>0</v>
      </c>
      <c r="B1" s="5" t="s">
        <v>127</v>
      </c>
      <c r="C1" s="35" t="s">
        <v>3</v>
      </c>
      <c r="D1" s="35" t="s">
        <v>10</v>
      </c>
      <c r="E1" s="35" t="s">
        <v>124</v>
      </c>
      <c r="F1" s="35" t="s">
        <v>125</v>
      </c>
      <c r="G1" s="35" t="s">
        <v>4</v>
      </c>
      <c r="H1" s="35" t="s">
        <v>24</v>
      </c>
      <c r="I1" s="35" t="s">
        <v>25</v>
      </c>
      <c r="J1" s="35" t="s">
        <v>44</v>
      </c>
      <c r="K1" s="35" t="s">
        <v>5</v>
      </c>
      <c r="L1" s="35" t="s">
        <v>18</v>
      </c>
      <c r="M1" s="35" t="s">
        <v>192</v>
      </c>
      <c r="N1" s="35" t="s">
        <v>16</v>
      </c>
      <c r="O1" s="35" t="s">
        <v>33</v>
      </c>
      <c r="P1" s="35" t="s">
        <v>113</v>
      </c>
      <c r="Q1" s="35" t="s">
        <v>114</v>
      </c>
      <c r="R1" s="35" t="s">
        <v>115</v>
      </c>
      <c r="S1" s="35" t="s">
        <v>934</v>
      </c>
      <c r="T1" s="35" t="s">
        <v>6</v>
      </c>
      <c r="U1" s="35" t="s">
        <v>34</v>
      </c>
      <c r="V1" s="35" t="s">
        <v>110</v>
      </c>
      <c r="W1" s="35" t="s">
        <v>111</v>
      </c>
      <c r="X1" s="35" t="s">
        <v>358</v>
      </c>
      <c r="Y1" s="35" t="s">
        <v>357</v>
      </c>
      <c r="Z1" s="35" t="s">
        <v>935</v>
      </c>
      <c r="AA1" s="35" t="s">
        <v>7</v>
      </c>
      <c r="AB1" s="35" t="s">
        <v>21</v>
      </c>
      <c r="AC1" s="35" t="s">
        <v>126</v>
      </c>
      <c r="AD1" s="35" t="s">
        <v>218</v>
      </c>
      <c r="AE1" s="35" t="s">
        <v>216</v>
      </c>
      <c r="AF1" s="33"/>
    </row>
    <row r="2" spans="1:32" x14ac:dyDescent="0.25">
      <c r="A2" s="35" t="s">
        <v>173</v>
      </c>
      <c r="B2" s="35"/>
      <c r="C2" s="35" t="s">
        <v>202</v>
      </c>
      <c r="D2" s="35"/>
      <c r="E2" s="35" t="s">
        <v>342</v>
      </c>
      <c r="F2" s="35">
        <v>1450</v>
      </c>
      <c r="G2" s="35" t="s">
        <v>203</v>
      </c>
      <c r="H2" s="35" t="s">
        <v>910</v>
      </c>
      <c r="I2" s="35" t="s">
        <v>625</v>
      </c>
      <c r="J2" s="35" t="s">
        <v>48</v>
      </c>
      <c r="K2" s="35" t="s">
        <v>49</v>
      </c>
      <c r="L2" s="35" t="s">
        <v>204</v>
      </c>
      <c r="M2" s="35" t="s">
        <v>32</v>
      </c>
      <c r="N2" s="35" t="s">
        <v>205</v>
      </c>
      <c r="O2" s="35" t="s">
        <v>32</v>
      </c>
      <c r="P2" s="35"/>
      <c r="Q2" s="35"/>
      <c r="R2" s="35"/>
      <c r="S2" s="35" t="s">
        <v>919</v>
      </c>
      <c r="T2" s="35" t="s">
        <v>203</v>
      </c>
      <c r="U2" s="35">
        <v>10</v>
      </c>
      <c r="V2" s="35">
        <v>11</v>
      </c>
      <c r="W2" s="35">
        <v>42</v>
      </c>
      <c r="X2" s="35" t="s">
        <v>32</v>
      </c>
      <c r="Y2" s="35" t="s">
        <v>32</v>
      </c>
      <c r="Z2" s="16"/>
      <c r="AA2" s="35" t="s">
        <v>206</v>
      </c>
      <c r="AB2" s="35" t="s">
        <v>61</v>
      </c>
      <c r="AC2" s="50" t="s">
        <v>207</v>
      </c>
      <c r="AD2" s="35" t="s">
        <v>208</v>
      </c>
      <c r="AE2" s="5"/>
    </row>
    <row r="3" spans="1:32" x14ac:dyDescent="0.25">
      <c r="A3" s="35" t="s">
        <v>164</v>
      </c>
      <c r="B3" s="35"/>
      <c r="C3" s="35" t="s">
        <v>145</v>
      </c>
      <c r="D3" s="35"/>
      <c r="E3" s="35" t="s">
        <v>494</v>
      </c>
      <c r="F3" s="35">
        <v>775</v>
      </c>
      <c r="G3" s="35" t="s">
        <v>148</v>
      </c>
      <c r="H3" s="35" t="s">
        <v>26</v>
      </c>
      <c r="I3" s="35" t="s">
        <v>149</v>
      </c>
      <c r="J3" s="35" t="s">
        <v>48</v>
      </c>
      <c r="K3" s="35" t="s">
        <v>36</v>
      </c>
      <c r="L3" s="35" t="s">
        <v>441</v>
      </c>
      <c r="M3" s="35" t="s">
        <v>32</v>
      </c>
      <c r="N3" s="35" t="s">
        <v>36</v>
      </c>
      <c r="O3" s="35">
        <v>3</v>
      </c>
      <c r="P3" s="35">
        <v>30</v>
      </c>
      <c r="Q3" s="35">
        <v>39</v>
      </c>
      <c r="R3" s="35">
        <v>50</v>
      </c>
      <c r="S3" s="35" t="s">
        <v>917</v>
      </c>
      <c r="T3" s="35" t="s">
        <v>36</v>
      </c>
      <c r="U3" s="35">
        <v>7</v>
      </c>
      <c r="V3" s="35">
        <v>12</v>
      </c>
      <c r="W3" s="35">
        <v>28</v>
      </c>
      <c r="X3" s="35">
        <f t="shared" ref="X3:X10" si="0">P3/W3</f>
        <v>1.0714285714285714</v>
      </c>
      <c r="Y3" s="16">
        <f t="shared" ref="Y3:Y10" si="1">R3/V3</f>
        <v>4.166666666666667</v>
      </c>
      <c r="Z3" s="16">
        <f t="shared" ref="Z3:Z10" si="2">Y3-X3</f>
        <v>3.0952380952380958</v>
      </c>
      <c r="AA3" s="35" t="s">
        <v>150</v>
      </c>
      <c r="AB3" s="35" t="s">
        <v>679</v>
      </c>
      <c r="AC3" s="35">
        <v>32</v>
      </c>
      <c r="AD3" s="35"/>
      <c r="AE3" s="5"/>
    </row>
    <row r="4" spans="1:32" x14ac:dyDescent="0.25">
      <c r="A4" s="35" t="s">
        <v>164</v>
      </c>
      <c r="B4" s="35"/>
      <c r="C4" s="35" t="s">
        <v>146</v>
      </c>
      <c r="D4" s="35"/>
      <c r="E4" s="35" t="s">
        <v>494</v>
      </c>
      <c r="F4" s="35">
        <v>850</v>
      </c>
      <c r="G4" s="35" t="s">
        <v>36</v>
      </c>
      <c r="H4" s="35" t="s">
        <v>26</v>
      </c>
      <c r="I4" s="35" t="s">
        <v>149</v>
      </c>
      <c r="J4" s="35" t="s">
        <v>48</v>
      </c>
      <c r="K4" s="35" t="s">
        <v>36</v>
      </c>
      <c r="L4" s="35" t="s">
        <v>889</v>
      </c>
      <c r="M4" s="35" t="s">
        <v>32</v>
      </c>
      <c r="N4" s="35" t="s">
        <v>36</v>
      </c>
      <c r="O4" s="35">
        <v>3</v>
      </c>
      <c r="P4" s="35">
        <v>30</v>
      </c>
      <c r="Q4" s="35">
        <v>39</v>
      </c>
      <c r="R4" s="35">
        <v>50</v>
      </c>
      <c r="S4" s="35" t="s">
        <v>917</v>
      </c>
      <c r="T4" s="35" t="s">
        <v>36</v>
      </c>
      <c r="U4" s="35">
        <v>7</v>
      </c>
      <c r="V4" s="35">
        <v>12</v>
      </c>
      <c r="W4" s="35">
        <v>28</v>
      </c>
      <c r="X4" s="35">
        <f t="shared" si="0"/>
        <v>1.0714285714285714</v>
      </c>
      <c r="Y4" s="16">
        <f t="shared" si="1"/>
        <v>4.166666666666667</v>
      </c>
      <c r="Z4" s="16">
        <f t="shared" si="2"/>
        <v>3.0952380952380958</v>
      </c>
      <c r="AA4" s="35" t="s">
        <v>151</v>
      </c>
      <c r="AB4" s="35" t="s">
        <v>60</v>
      </c>
      <c r="AC4" s="35">
        <v>32</v>
      </c>
      <c r="AD4" s="35"/>
      <c r="AE4" s="5"/>
    </row>
    <row r="5" spans="1:32" x14ac:dyDescent="0.25">
      <c r="A5" s="35" t="s">
        <v>164</v>
      </c>
      <c r="B5" s="35"/>
      <c r="C5" s="35" t="s">
        <v>147</v>
      </c>
      <c r="D5" s="35"/>
      <c r="E5" s="35" t="s">
        <v>494</v>
      </c>
      <c r="F5" s="35">
        <v>875</v>
      </c>
      <c r="G5" s="35" t="s">
        <v>108</v>
      </c>
      <c r="H5" s="35" t="s">
        <v>26</v>
      </c>
      <c r="I5" s="35" t="s">
        <v>152</v>
      </c>
      <c r="J5" s="35" t="s">
        <v>48</v>
      </c>
      <c r="K5" s="35" t="s">
        <v>108</v>
      </c>
      <c r="L5" s="35" t="s">
        <v>890</v>
      </c>
      <c r="M5" s="35" t="s">
        <v>32</v>
      </c>
      <c r="N5" s="35" t="s">
        <v>108</v>
      </c>
      <c r="O5" s="35">
        <v>3</v>
      </c>
      <c r="P5" s="35">
        <v>26</v>
      </c>
      <c r="Q5" s="35">
        <v>36</v>
      </c>
      <c r="R5" s="35">
        <v>48</v>
      </c>
      <c r="S5" s="35" t="s">
        <v>919</v>
      </c>
      <c r="T5" s="35" t="s">
        <v>108</v>
      </c>
      <c r="U5" s="35">
        <v>9</v>
      </c>
      <c r="V5" s="35">
        <v>11</v>
      </c>
      <c r="W5" s="35">
        <v>32</v>
      </c>
      <c r="X5" s="35">
        <f t="shared" si="0"/>
        <v>0.8125</v>
      </c>
      <c r="Y5" s="16">
        <f t="shared" si="1"/>
        <v>4.3636363636363633</v>
      </c>
      <c r="Z5" s="16">
        <f t="shared" si="2"/>
        <v>3.5511363636363633</v>
      </c>
      <c r="AA5" s="35" t="s">
        <v>150</v>
      </c>
      <c r="AB5" s="35" t="s">
        <v>679</v>
      </c>
      <c r="AC5" s="35">
        <v>32</v>
      </c>
      <c r="AD5" s="35"/>
      <c r="AE5" s="5"/>
    </row>
    <row r="6" spans="1:32" x14ac:dyDescent="0.25">
      <c r="A6" s="35" t="s">
        <v>169</v>
      </c>
      <c r="B6" s="35"/>
      <c r="C6" s="35" t="s">
        <v>179</v>
      </c>
      <c r="D6" s="35"/>
      <c r="E6" s="35" t="s">
        <v>342</v>
      </c>
      <c r="F6" s="35">
        <v>1100</v>
      </c>
      <c r="G6" s="35" t="s">
        <v>184</v>
      </c>
      <c r="H6" s="35" t="s">
        <v>26</v>
      </c>
      <c r="I6" s="35" t="s">
        <v>137</v>
      </c>
      <c r="J6" s="35" t="s">
        <v>48</v>
      </c>
      <c r="K6" s="35" t="s">
        <v>184</v>
      </c>
      <c r="L6" s="35" t="s">
        <v>195</v>
      </c>
      <c r="M6" s="35" t="s">
        <v>32</v>
      </c>
      <c r="N6" s="35" t="s">
        <v>185</v>
      </c>
      <c r="O6" s="35">
        <v>2</v>
      </c>
      <c r="P6" s="35">
        <v>34</v>
      </c>
      <c r="Q6" s="35"/>
      <c r="R6" s="35">
        <v>50</v>
      </c>
      <c r="S6" s="35" t="s">
        <v>917</v>
      </c>
      <c r="T6" s="35" t="s">
        <v>184</v>
      </c>
      <c r="U6" s="35">
        <v>10</v>
      </c>
      <c r="V6" s="35">
        <v>11</v>
      </c>
      <c r="W6" s="35">
        <v>34</v>
      </c>
      <c r="X6" s="35">
        <f t="shared" si="0"/>
        <v>1</v>
      </c>
      <c r="Y6" s="16">
        <f t="shared" si="1"/>
        <v>4.5454545454545459</v>
      </c>
      <c r="Z6" s="16">
        <f t="shared" si="2"/>
        <v>3.5454545454545459</v>
      </c>
      <c r="AA6" s="35" t="s">
        <v>189</v>
      </c>
      <c r="AB6" s="35" t="s">
        <v>61</v>
      </c>
      <c r="AC6" s="35" t="s">
        <v>32</v>
      </c>
      <c r="AD6" s="35"/>
      <c r="AE6" s="35"/>
    </row>
    <row r="7" spans="1:32" x14ac:dyDescent="0.25">
      <c r="A7" s="35" t="s">
        <v>169</v>
      </c>
      <c r="B7" s="35"/>
      <c r="C7" s="35" t="s">
        <v>180</v>
      </c>
      <c r="D7" s="35"/>
      <c r="E7" s="35" t="s">
        <v>342</v>
      </c>
      <c r="F7" s="35">
        <v>650</v>
      </c>
      <c r="G7" s="35" t="s">
        <v>876</v>
      </c>
      <c r="H7" s="35" t="s">
        <v>26</v>
      </c>
      <c r="I7" s="35" t="s">
        <v>625</v>
      </c>
      <c r="J7" s="35" t="s">
        <v>48</v>
      </c>
      <c r="K7" s="35" t="s">
        <v>618</v>
      </c>
      <c r="L7" s="35" t="s">
        <v>193</v>
      </c>
      <c r="M7" s="35" t="s">
        <v>32</v>
      </c>
      <c r="N7" s="35" t="s">
        <v>191</v>
      </c>
      <c r="O7" s="35">
        <v>3</v>
      </c>
      <c r="P7" s="35">
        <v>26</v>
      </c>
      <c r="Q7" s="35">
        <v>36</v>
      </c>
      <c r="R7" s="35">
        <v>48</v>
      </c>
      <c r="S7" s="35" t="s">
        <v>919</v>
      </c>
      <c r="T7" s="35" t="s">
        <v>190</v>
      </c>
      <c r="U7" s="35">
        <v>9</v>
      </c>
      <c r="V7" s="35">
        <v>11</v>
      </c>
      <c r="W7" s="35">
        <v>34</v>
      </c>
      <c r="X7" s="35">
        <f t="shared" si="0"/>
        <v>0.76470588235294112</v>
      </c>
      <c r="Y7" s="16">
        <f t="shared" si="1"/>
        <v>4.3636363636363633</v>
      </c>
      <c r="Z7" s="16">
        <f t="shared" si="2"/>
        <v>3.5989304812834222</v>
      </c>
      <c r="AA7" s="35" t="s">
        <v>189</v>
      </c>
      <c r="AB7" s="35" t="s">
        <v>61</v>
      </c>
      <c r="AC7" s="35" t="s">
        <v>32</v>
      </c>
      <c r="AD7" s="35"/>
      <c r="AE7" s="35"/>
    </row>
    <row r="8" spans="1:32" x14ac:dyDescent="0.25">
      <c r="A8" s="35" t="s">
        <v>169</v>
      </c>
      <c r="B8" s="35"/>
      <c r="C8" s="35" t="s">
        <v>181</v>
      </c>
      <c r="D8" s="35"/>
      <c r="E8" s="35" t="s">
        <v>342</v>
      </c>
      <c r="F8" s="35">
        <v>650</v>
      </c>
      <c r="G8" s="35" t="s">
        <v>876</v>
      </c>
      <c r="H8" s="35" t="s">
        <v>26</v>
      </c>
      <c r="I8" s="35" t="s">
        <v>625</v>
      </c>
      <c r="J8" s="35" t="s">
        <v>48</v>
      </c>
      <c r="K8" s="35" t="s">
        <v>618</v>
      </c>
      <c r="L8" s="35" t="s">
        <v>193</v>
      </c>
      <c r="M8" s="35" t="s">
        <v>32</v>
      </c>
      <c r="N8" s="35" t="s">
        <v>194</v>
      </c>
      <c r="O8" s="35">
        <v>3</v>
      </c>
      <c r="P8" s="35">
        <v>26</v>
      </c>
      <c r="Q8" s="35">
        <v>36</v>
      </c>
      <c r="R8" s="35">
        <v>48</v>
      </c>
      <c r="S8" s="35" t="s">
        <v>919</v>
      </c>
      <c r="T8" s="35" t="s">
        <v>190</v>
      </c>
      <c r="U8" s="35">
        <v>9</v>
      </c>
      <c r="V8" s="35">
        <v>11</v>
      </c>
      <c r="W8" s="35">
        <v>34</v>
      </c>
      <c r="X8" s="35">
        <f t="shared" si="0"/>
        <v>0.76470588235294112</v>
      </c>
      <c r="Y8" s="16">
        <f t="shared" si="1"/>
        <v>4.3636363636363633</v>
      </c>
      <c r="Z8" s="16">
        <f t="shared" si="2"/>
        <v>3.5989304812834222</v>
      </c>
      <c r="AA8" s="35" t="s">
        <v>189</v>
      </c>
      <c r="AB8" s="35" t="s">
        <v>61</v>
      </c>
      <c r="AC8" s="35" t="s">
        <v>32</v>
      </c>
      <c r="AD8" s="35"/>
      <c r="AE8" s="35"/>
    </row>
    <row r="9" spans="1:32" x14ac:dyDescent="0.25">
      <c r="A9" s="35" t="s">
        <v>169</v>
      </c>
      <c r="B9" s="35"/>
      <c r="C9" s="35" t="s">
        <v>182</v>
      </c>
      <c r="D9" s="35"/>
      <c r="E9" s="35" t="s">
        <v>342</v>
      </c>
      <c r="F9" s="35">
        <v>500</v>
      </c>
      <c r="G9" s="35" t="s">
        <v>875</v>
      </c>
      <c r="H9" s="35" t="s">
        <v>26</v>
      </c>
      <c r="I9" s="35" t="s">
        <v>196</v>
      </c>
      <c r="J9" s="35" t="s">
        <v>48</v>
      </c>
      <c r="K9" s="35" t="s">
        <v>453</v>
      </c>
      <c r="L9" s="35" t="s">
        <v>193</v>
      </c>
      <c r="M9" s="35" t="s">
        <v>32</v>
      </c>
      <c r="N9" s="35" t="s">
        <v>197</v>
      </c>
      <c r="O9" s="35">
        <v>3</v>
      </c>
      <c r="P9" s="35">
        <v>28</v>
      </c>
      <c r="Q9" s="35">
        <v>38</v>
      </c>
      <c r="R9" s="35">
        <v>48</v>
      </c>
      <c r="S9" s="35" t="s">
        <v>919</v>
      </c>
      <c r="T9" s="35" t="s">
        <v>454</v>
      </c>
      <c r="U9" s="35">
        <v>8</v>
      </c>
      <c r="V9" s="35">
        <v>12</v>
      </c>
      <c r="W9" s="35">
        <v>32</v>
      </c>
      <c r="X9" s="35">
        <f t="shared" si="0"/>
        <v>0.875</v>
      </c>
      <c r="Y9" s="16">
        <f t="shared" si="1"/>
        <v>4</v>
      </c>
      <c r="Z9" s="16">
        <f t="shared" si="2"/>
        <v>3.125</v>
      </c>
      <c r="AA9" s="35" t="s">
        <v>198</v>
      </c>
      <c r="AB9" s="35" t="s">
        <v>679</v>
      </c>
      <c r="AC9" s="35" t="s">
        <v>32</v>
      </c>
      <c r="AD9" s="35"/>
      <c r="AE9" s="35"/>
    </row>
    <row r="10" spans="1:32" x14ac:dyDescent="0.25">
      <c r="A10" s="35" t="s">
        <v>169</v>
      </c>
      <c r="B10" s="35"/>
      <c r="C10" s="35" t="s">
        <v>183</v>
      </c>
      <c r="D10" s="35"/>
      <c r="E10" s="35" t="s">
        <v>342</v>
      </c>
      <c r="F10" s="35">
        <v>500</v>
      </c>
      <c r="G10" s="35" t="s">
        <v>875</v>
      </c>
      <c r="H10" s="35" t="s">
        <v>26</v>
      </c>
      <c r="I10" s="35" t="s">
        <v>196</v>
      </c>
      <c r="J10" s="35" t="s">
        <v>48</v>
      </c>
      <c r="K10" s="35" t="s">
        <v>453</v>
      </c>
      <c r="L10" s="35" t="s">
        <v>193</v>
      </c>
      <c r="M10" s="35" t="s">
        <v>32</v>
      </c>
      <c r="N10" s="35" t="s">
        <v>197</v>
      </c>
      <c r="O10" s="35">
        <v>3</v>
      </c>
      <c r="P10" s="35">
        <v>28</v>
      </c>
      <c r="Q10" s="35">
        <v>38</v>
      </c>
      <c r="R10" s="35">
        <v>48</v>
      </c>
      <c r="S10" s="35" t="s">
        <v>919</v>
      </c>
      <c r="T10" s="35" t="s">
        <v>454</v>
      </c>
      <c r="U10" s="35">
        <v>8</v>
      </c>
      <c r="V10" s="35">
        <v>12</v>
      </c>
      <c r="W10" s="35">
        <v>32</v>
      </c>
      <c r="X10" s="35">
        <f t="shared" si="0"/>
        <v>0.875</v>
      </c>
      <c r="Y10" s="16">
        <f t="shared" si="1"/>
        <v>4</v>
      </c>
      <c r="Z10" s="16">
        <f t="shared" si="2"/>
        <v>3.125</v>
      </c>
      <c r="AA10" s="35" t="s">
        <v>198</v>
      </c>
      <c r="AB10" s="35" t="s">
        <v>679</v>
      </c>
      <c r="AC10" s="35" t="s">
        <v>32</v>
      </c>
      <c r="AD10" s="35"/>
      <c r="AE10" s="35"/>
    </row>
    <row r="11" spans="1:32" x14ac:dyDescent="0.25">
      <c r="A11" s="35" t="s">
        <v>166</v>
      </c>
      <c r="B11" s="35"/>
      <c r="C11" s="35" t="s">
        <v>209</v>
      </c>
      <c r="D11" s="35"/>
      <c r="E11" s="35" t="s">
        <v>212</v>
      </c>
      <c r="F11" s="35">
        <v>2100</v>
      </c>
      <c r="G11" s="35" t="s">
        <v>874</v>
      </c>
      <c r="H11" s="35" t="s">
        <v>156</v>
      </c>
      <c r="I11" s="35" t="s">
        <v>137</v>
      </c>
      <c r="J11" s="35" t="s">
        <v>48</v>
      </c>
      <c r="K11" s="35" t="s">
        <v>49</v>
      </c>
      <c r="L11" s="35" t="s">
        <v>213</v>
      </c>
      <c r="M11" s="35" t="s">
        <v>32</v>
      </c>
      <c r="N11" s="35" t="s">
        <v>32</v>
      </c>
      <c r="O11" s="35">
        <v>1</v>
      </c>
      <c r="P11" s="35">
        <v>55</v>
      </c>
      <c r="Q11" s="35"/>
      <c r="R11" s="45">
        <v>55</v>
      </c>
      <c r="S11" s="45"/>
      <c r="T11" s="35" t="s">
        <v>130</v>
      </c>
      <c r="U11" s="35">
        <v>8</v>
      </c>
      <c r="V11" s="35" t="s">
        <v>32</v>
      </c>
      <c r="W11" s="35" t="s">
        <v>32</v>
      </c>
      <c r="X11" s="35" t="s">
        <v>32</v>
      </c>
      <c r="Y11" s="16" t="s">
        <v>32</v>
      </c>
      <c r="Z11" s="16"/>
      <c r="AA11" s="35" t="s">
        <v>131</v>
      </c>
      <c r="AB11" s="35" t="s">
        <v>61</v>
      </c>
      <c r="AC11" s="35">
        <v>28</v>
      </c>
      <c r="AD11" s="35"/>
      <c r="AE11" s="35" t="s">
        <v>128</v>
      </c>
    </row>
    <row r="12" spans="1:32" x14ac:dyDescent="0.25">
      <c r="A12" s="35" t="s">
        <v>166</v>
      </c>
      <c r="B12" s="35"/>
      <c r="C12" s="35" t="s">
        <v>210</v>
      </c>
      <c r="D12" s="35"/>
      <c r="E12" s="35" t="s">
        <v>212</v>
      </c>
      <c r="F12" s="35">
        <v>1800</v>
      </c>
      <c r="G12" s="35" t="s">
        <v>117</v>
      </c>
      <c r="H12" s="35" t="s">
        <v>156</v>
      </c>
      <c r="I12" s="35" t="s">
        <v>137</v>
      </c>
      <c r="J12" s="35" t="s">
        <v>48</v>
      </c>
      <c r="K12" s="35" t="s">
        <v>214</v>
      </c>
      <c r="L12" s="35" t="s">
        <v>32</v>
      </c>
      <c r="M12" s="35" t="s">
        <v>32</v>
      </c>
      <c r="N12" s="35" t="s">
        <v>32</v>
      </c>
      <c r="O12" s="35">
        <v>2</v>
      </c>
      <c r="P12" s="35">
        <v>30</v>
      </c>
      <c r="Q12" s="35"/>
      <c r="R12" s="35">
        <v>46</v>
      </c>
      <c r="S12" s="35" t="s">
        <v>918</v>
      </c>
      <c r="T12" s="35" t="s">
        <v>214</v>
      </c>
      <c r="U12" s="35">
        <v>10</v>
      </c>
      <c r="V12" s="35">
        <v>11</v>
      </c>
      <c r="W12" s="35">
        <v>34</v>
      </c>
      <c r="X12" s="35">
        <f t="shared" ref="X12:X25" si="3">P12/W12</f>
        <v>0.88235294117647056</v>
      </c>
      <c r="Y12" s="16">
        <f t="shared" ref="Y12:Y25" si="4">R12/V12</f>
        <v>4.1818181818181817</v>
      </c>
      <c r="Z12" s="16">
        <f t="shared" ref="Z12:Z25" si="5">Y12-X12</f>
        <v>3.2994652406417111</v>
      </c>
      <c r="AA12" s="35" t="s">
        <v>131</v>
      </c>
      <c r="AB12" s="35" t="s">
        <v>61</v>
      </c>
      <c r="AC12" s="35">
        <v>28</v>
      </c>
      <c r="AD12" s="35"/>
      <c r="AE12" s="35"/>
    </row>
    <row r="13" spans="1:32" x14ac:dyDescent="0.25">
      <c r="A13" s="35" t="s">
        <v>166</v>
      </c>
      <c r="B13" s="35"/>
      <c r="C13" s="35" t="s">
        <v>211</v>
      </c>
      <c r="D13" s="35"/>
      <c r="E13" s="35" t="s">
        <v>212</v>
      </c>
      <c r="F13" s="35">
        <v>1600</v>
      </c>
      <c r="G13" s="35" t="s">
        <v>215</v>
      </c>
      <c r="H13" s="35" t="s">
        <v>156</v>
      </c>
      <c r="I13" s="35" t="s">
        <v>137</v>
      </c>
      <c r="J13" s="35" t="s">
        <v>48</v>
      </c>
      <c r="K13" s="35" t="s">
        <v>49</v>
      </c>
      <c r="L13" s="35" t="s">
        <v>32</v>
      </c>
      <c r="M13" s="35" t="s">
        <v>32</v>
      </c>
      <c r="N13" s="35" t="s">
        <v>32</v>
      </c>
      <c r="O13" s="35">
        <v>1</v>
      </c>
      <c r="P13" s="35">
        <v>40</v>
      </c>
      <c r="Q13" s="35"/>
      <c r="R13" s="45">
        <v>40</v>
      </c>
      <c r="S13" s="35" t="s">
        <v>917</v>
      </c>
      <c r="T13" s="35" t="s">
        <v>215</v>
      </c>
      <c r="U13" s="35">
        <v>11</v>
      </c>
      <c r="V13" s="35">
        <v>11</v>
      </c>
      <c r="W13" s="35">
        <v>42</v>
      </c>
      <c r="X13" s="35">
        <f t="shared" si="3"/>
        <v>0.95238095238095233</v>
      </c>
      <c r="Y13" s="16">
        <f t="shared" si="4"/>
        <v>3.6363636363636362</v>
      </c>
      <c r="Z13" s="16">
        <f t="shared" si="5"/>
        <v>2.6839826839826841</v>
      </c>
      <c r="AA13" s="35" t="s">
        <v>861</v>
      </c>
      <c r="AB13" s="35" t="s">
        <v>61</v>
      </c>
      <c r="AC13" s="35">
        <v>28</v>
      </c>
      <c r="AD13" s="35"/>
      <c r="AE13" s="35"/>
    </row>
    <row r="14" spans="1:32" x14ac:dyDescent="0.25">
      <c r="A14" s="35" t="s">
        <v>162</v>
      </c>
      <c r="B14" s="35"/>
      <c r="C14" s="35" t="s">
        <v>403</v>
      </c>
      <c r="D14" s="35"/>
      <c r="E14" s="35" t="s">
        <v>858</v>
      </c>
      <c r="F14" s="35">
        <v>750</v>
      </c>
      <c r="G14" s="35" t="s">
        <v>404</v>
      </c>
      <c r="H14" s="35" t="s">
        <v>156</v>
      </c>
      <c r="I14" s="35" t="s">
        <v>35</v>
      </c>
      <c r="J14" s="35" t="s">
        <v>48</v>
      </c>
      <c r="K14" s="35" t="s">
        <v>49</v>
      </c>
      <c r="L14" s="35" t="s">
        <v>32</v>
      </c>
      <c r="M14" s="35" t="s">
        <v>37</v>
      </c>
      <c r="N14" s="35" t="s">
        <v>32</v>
      </c>
      <c r="O14" s="35">
        <v>1</v>
      </c>
      <c r="P14" s="35">
        <v>38</v>
      </c>
      <c r="Q14" s="35"/>
      <c r="R14" s="45">
        <v>38</v>
      </c>
      <c r="S14" s="35" t="s">
        <v>919</v>
      </c>
      <c r="T14" s="35" t="s">
        <v>503</v>
      </c>
      <c r="U14" s="35">
        <v>9</v>
      </c>
      <c r="V14" s="35">
        <v>11</v>
      </c>
      <c r="W14" s="35">
        <v>36</v>
      </c>
      <c r="X14" s="35">
        <f t="shared" si="3"/>
        <v>1.0555555555555556</v>
      </c>
      <c r="Y14" s="16">
        <f t="shared" si="4"/>
        <v>3.4545454545454546</v>
      </c>
      <c r="Z14" s="16">
        <f t="shared" si="5"/>
        <v>2.3989898989898988</v>
      </c>
      <c r="AA14" s="35" t="s">
        <v>405</v>
      </c>
      <c r="AB14" s="35" t="s">
        <v>60</v>
      </c>
      <c r="AC14" s="35">
        <v>38</v>
      </c>
      <c r="AD14" s="5"/>
      <c r="AE14" s="5"/>
    </row>
    <row r="15" spans="1:32" x14ac:dyDescent="0.25">
      <c r="A15" s="35" t="s">
        <v>167</v>
      </c>
      <c r="B15" s="35"/>
      <c r="C15" s="35" t="s">
        <v>434</v>
      </c>
      <c r="D15" s="35"/>
      <c r="E15" s="35" t="s">
        <v>75</v>
      </c>
      <c r="F15" s="35">
        <v>960</v>
      </c>
      <c r="G15" s="35" t="s">
        <v>361</v>
      </c>
      <c r="H15" s="35" t="s">
        <v>26</v>
      </c>
      <c r="I15" s="35" t="s">
        <v>32</v>
      </c>
      <c r="J15" s="35" t="s">
        <v>45</v>
      </c>
      <c r="K15" s="35" t="s">
        <v>49</v>
      </c>
      <c r="L15" s="35" t="s">
        <v>435</v>
      </c>
      <c r="M15" s="35" t="s">
        <v>431</v>
      </c>
      <c r="N15" s="35" t="s">
        <v>442</v>
      </c>
      <c r="O15" s="35">
        <v>1</v>
      </c>
      <c r="P15" s="35">
        <v>32</v>
      </c>
      <c r="Q15" s="35"/>
      <c r="R15" s="45">
        <v>32</v>
      </c>
      <c r="S15" s="35" t="s">
        <v>919</v>
      </c>
      <c r="T15" s="35" t="s">
        <v>873</v>
      </c>
      <c r="U15" s="35">
        <v>11</v>
      </c>
      <c r="V15" s="35">
        <v>11</v>
      </c>
      <c r="W15" s="35">
        <v>42</v>
      </c>
      <c r="X15" s="35">
        <f t="shared" si="3"/>
        <v>0.76190476190476186</v>
      </c>
      <c r="Y15" s="16">
        <f t="shared" si="4"/>
        <v>2.9090909090909092</v>
      </c>
      <c r="Z15" s="16">
        <f t="shared" si="5"/>
        <v>2.1471861471861473</v>
      </c>
      <c r="AA15" s="35" t="s">
        <v>436</v>
      </c>
      <c r="AB15" s="35" t="s">
        <v>61</v>
      </c>
      <c r="AC15" s="35">
        <v>35</v>
      </c>
      <c r="AD15" s="5"/>
      <c r="AE15" s="5"/>
    </row>
    <row r="16" spans="1:32" x14ac:dyDescent="0.25">
      <c r="A16" s="35" t="s">
        <v>167</v>
      </c>
      <c r="B16" s="35"/>
      <c r="C16" s="35" t="s">
        <v>438</v>
      </c>
      <c r="D16" s="35"/>
      <c r="E16" s="35" t="s">
        <v>342</v>
      </c>
      <c r="F16" s="35">
        <v>750</v>
      </c>
      <c r="G16" s="35" t="s">
        <v>122</v>
      </c>
      <c r="H16" s="35" t="s">
        <v>156</v>
      </c>
      <c r="I16" s="35" t="s">
        <v>137</v>
      </c>
      <c r="J16" s="35" t="s">
        <v>48</v>
      </c>
      <c r="K16" s="35" t="s">
        <v>122</v>
      </c>
      <c r="L16" s="35" t="s">
        <v>441</v>
      </c>
      <c r="M16" s="35" t="s">
        <v>32</v>
      </c>
      <c r="N16" s="35" t="s">
        <v>443</v>
      </c>
      <c r="O16" s="35">
        <v>2</v>
      </c>
      <c r="P16" s="35">
        <v>34</v>
      </c>
      <c r="Q16" s="35"/>
      <c r="R16" s="37">
        <v>46</v>
      </c>
      <c r="S16" s="35" t="s">
        <v>917</v>
      </c>
      <c r="T16" s="35" t="s">
        <v>122</v>
      </c>
      <c r="U16" s="35">
        <v>8</v>
      </c>
      <c r="V16" s="35">
        <v>11</v>
      </c>
      <c r="W16" s="35">
        <v>32</v>
      </c>
      <c r="X16" s="35">
        <f t="shared" si="3"/>
        <v>1.0625</v>
      </c>
      <c r="Y16" s="16">
        <f t="shared" si="4"/>
        <v>4.1818181818181817</v>
      </c>
      <c r="Z16" s="16">
        <f t="shared" si="5"/>
        <v>3.1193181818181817</v>
      </c>
      <c r="AA16" s="35" t="s">
        <v>141</v>
      </c>
      <c r="AB16" s="35" t="s">
        <v>61</v>
      </c>
      <c r="AC16" s="35">
        <v>35</v>
      </c>
      <c r="AD16" s="5"/>
      <c r="AE16" s="5"/>
    </row>
    <row r="17" spans="1:31" x14ac:dyDescent="0.25">
      <c r="A17" s="35" t="s">
        <v>167</v>
      </c>
      <c r="B17" s="35"/>
      <c r="C17" s="35" t="s">
        <v>437</v>
      </c>
      <c r="D17" s="35"/>
      <c r="E17" s="35" t="s">
        <v>859</v>
      </c>
      <c r="F17" s="35">
        <v>750</v>
      </c>
      <c r="G17" s="35" t="s">
        <v>122</v>
      </c>
      <c r="H17" s="35" t="s">
        <v>156</v>
      </c>
      <c r="I17" s="35" t="s">
        <v>137</v>
      </c>
      <c r="J17" s="35" t="s">
        <v>48</v>
      </c>
      <c r="K17" s="35" t="s">
        <v>122</v>
      </c>
      <c r="L17" s="35" t="s">
        <v>441</v>
      </c>
      <c r="M17" s="35" t="s">
        <v>32</v>
      </c>
      <c r="N17" s="35" t="s">
        <v>443</v>
      </c>
      <c r="O17" s="35">
        <v>2</v>
      </c>
      <c r="P17" s="35">
        <v>34</v>
      </c>
      <c r="Q17" s="35"/>
      <c r="R17" s="37">
        <v>46</v>
      </c>
      <c r="S17" s="35" t="s">
        <v>917</v>
      </c>
      <c r="T17" s="35" t="s">
        <v>122</v>
      </c>
      <c r="U17" s="35">
        <v>8</v>
      </c>
      <c r="V17" s="35">
        <v>11</v>
      </c>
      <c r="W17" s="35">
        <v>32</v>
      </c>
      <c r="X17" s="35">
        <f t="shared" si="3"/>
        <v>1.0625</v>
      </c>
      <c r="Y17" s="16">
        <f t="shared" si="4"/>
        <v>4.1818181818181817</v>
      </c>
      <c r="Z17" s="16">
        <f t="shared" si="5"/>
        <v>3.1193181818181817</v>
      </c>
      <c r="AA17" s="35" t="s">
        <v>141</v>
      </c>
      <c r="AB17" s="35" t="s">
        <v>61</v>
      </c>
      <c r="AC17" s="35">
        <v>47</v>
      </c>
      <c r="AD17" s="5"/>
      <c r="AE17" s="5"/>
    </row>
    <row r="18" spans="1:31" x14ac:dyDescent="0.25">
      <c r="A18" s="35" t="s">
        <v>167</v>
      </c>
      <c r="B18" s="35"/>
      <c r="C18" s="35" t="s">
        <v>439</v>
      </c>
      <c r="D18" s="35"/>
      <c r="E18" s="35" t="s">
        <v>342</v>
      </c>
      <c r="F18" s="35">
        <v>850</v>
      </c>
      <c r="G18" s="35" t="s">
        <v>122</v>
      </c>
      <c r="H18" s="35" t="s">
        <v>156</v>
      </c>
      <c r="I18" s="35" t="s">
        <v>137</v>
      </c>
      <c r="J18" s="35" t="s">
        <v>48</v>
      </c>
      <c r="K18" s="35" t="s">
        <v>122</v>
      </c>
      <c r="L18" s="35" t="s">
        <v>441</v>
      </c>
      <c r="M18" s="35" t="s">
        <v>32</v>
      </c>
      <c r="N18" s="35" t="s">
        <v>444</v>
      </c>
      <c r="O18" s="35">
        <v>2</v>
      </c>
      <c r="P18" s="35">
        <v>34</v>
      </c>
      <c r="Q18" s="35"/>
      <c r="R18" s="37">
        <v>46</v>
      </c>
      <c r="S18" s="35" t="s">
        <v>917</v>
      </c>
      <c r="T18" s="35" t="s">
        <v>122</v>
      </c>
      <c r="U18" s="35">
        <v>8</v>
      </c>
      <c r="V18" s="35">
        <v>11</v>
      </c>
      <c r="W18" s="35">
        <v>32</v>
      </c>
      <c r="X18" s="35">
        <f t="shared" si="3"/>
        <v>1.0625</v>
      </c>
      <c r="Y18" s="16">
        <f t="shared" si="4"/>
        <v>4.1818181818181817</v>
      </c>
      <c r="Z18" s="16">
        <f t="shared" si="5"/>
        <v>3.1193181818181817</v>
      </c>
      <c r="AA18" s="35" t="s">
        <v>141</v>
      </c>
      <c r="AB18" s="35" t="s">
        <v>61</v>
      </c>
      <c r="AC18" s="35">
        <v>35</v>
      </c>
      <c r="AD18" s="5"/>
      <c r="AE18" s="5"/>
    </row>
    <row r="19" spans="1:31" x14ac:dyDescent="0.25">
      <c r="A19" s="35" t="s">
        <v>167</v>
      </c>
      <c r="B19" s="35"/>
      <c r="C19" s="35" t="s">
        <v>440</v>
      </c>
      <c r="D19" s="35"/>
      <c r="E19" s="35" t="s">
        <v>859</v>
      </c>
      <c r="F19" s="35">
        <v>1070</v>
      </c>
      <c r="G19" s="35" t="s">
        <v>361</v>
      </c>
      <c r="H19" s="35" t="s">
        <v>156</v>
      </c>
      <c r="I19" s="35" t="s">
        <v>137</v>
      </c>
      <c r="J19" s="35" t="s">
        <v>48</v>
      </c>
      <c r="K19" s="35" t="s">
        <v>49</v>
      </c>
      <c r="L19" s="35" t="s">
        <v>435</v>
      </c>
      <c r="M19" s="35" t="s">
        <v>431</v>
      </c>
      <c r="N19" s="35" t="s">
        <v>445</v>
      </c>
      <c r="O19" s="35">
        <v>1</v>
      </c>
      <c r="P19" s="35">
        <v>42</v>
      </c>
      <c r="Q19" s="35"/>
      <c r="R19" s="45">
        <v>42</v>
      </c>
      <c r="S19" s="35" t="s">
        <v>919</v>
      </c>
      <c r="T19" s="35" t="s">
        <v>361</v>
      </c>
      <c r="U19" s="35">
        <v>11</v>
      </c>
      <c r="V19" s="35">
        <v>11</v>
      </c>
      <c r="W19" s="35">
        <v>42</v>
      </c>
      <c r="X19" s="35">
        <f t="shared" si="3"/>
        <v>1</v>
      </c>
      <c r="Y19" s="16">
        <f t="shared" si="4"/>
        <v>3.8181818181818183</v>
      </c>
      <c r="Z19" s="16">
        <f t="shared" si="5"/>
        <v>2.8181818181818183</v>
      </c>
      <c r="AA19" s="35" t="s">
        <v>141</v>
      </c>
      <c r="AB19" s="35" t="s">
        <v>61</v>
      </c>
      <c r="AC19" s="35">
        <v>40</v>
      </c>
      <c r="AD19" s="5"/>
      <c r="AE19" s="5"/>
    </row>
    <row r="20" spans="1:31" x14ac:dyDescent="0.25">
      <c r="A20" s="35" t="s">
        <v>168</v>
      </c>
      <c r="B20" s="35"/>
      <c r="C20" s="35" t="s">
        <v>724</v>
      </c>
      <c r="D20" s="35"/>
      <c r="E20" s="35" t="s">
        <v>75</v>
      </c>
      <c r="F20" s="35">
        <v>1300</v>
      </c>
      <c r="G20" s="35" t="s">
        <v>353</v>
      </c>
      <c r="H20" s="35" t="s">
        <v>910</v>
      </c>
      <c r="I20" s="35" t="s">
        <v>625</v>
      </c>
      <c r="J20" s="35" t="s">
        <v>48</v>
      </c>
      <c r="K20" s="35" t="s">
        <v>49</v>
      </c>
      <c r="L20" s="35" t="s">
        <v>195</v>
      </c>
      <c r="M20" s="35" t="s">
        <v>32</v>
      </c>
      <c r="N20" s="35" t="s">
        <v>730</v>
      </c>
      <c r="O20" s="35">
        <v>1</v>
      </c>
      <c r="P20" s="35">
        <v>38</v>
      </c>
      <c r="Q20" s="35"/>
      <c r="R20" s="45">
        <v>38</v>
      </c>
      <c r="S20" s="35" t="s">
        <v>919</v>
      </c>
      <c r="T20" s="35" t="s">
        <v>353</v>
      </c>
      <c r="U20" s="35">
        <v>12</v>
      </c>
      <c r="V20" s="35">
        <v>10</v>
      </c>
      <c r="W20" s="35">
        <v>51</v>
      </c>
      <c r="X20" s="35">
        <f t="shared" si="3"/>
        <v>0.74509803921568629</v>
      </c>
      <c r="Y20" s="16">
        <f t="shared" si="4"/>
        <v>3.8</v>
      </c>
      <c r="Z20" s="16">
        <f t="shared" si="5"/>
        <v>3.0549019607843135</v>
      </c>
      <c r="AA20" s="35" t="s">
        <v>731</v>
      </c>
      <c r="AB20" s="35" t="s">
        <v>61</v>
      </c>
      <c r="AC20" s="35">
        <v>47</v>
      </c>
      <c r="AD20" s="35" t="s">
        <v>132</v>
      </c>
      <c r="AE20" s="5"/>
    </row>
    <row r="21" spans="1:31" x14ac:dyDescent="0.25">
      <c r="A21" s="35" t="s">
        <v>168</v>
      </c>
      <c r="B21" s="35"/>
      <c r="C21" s="35" t="s">
        <v>725</v>
      </c>
      <c r="D21" s="35"/>
      <c r="E21" s="35" t="s">
        <v>75</v>
      </c>
      <c r="F21" s="35">
        <v>900</v>
      </c>
      <c r="G21" s="35" t="s">
        <v>353</v>
      </c>
      <c r="H21" s="35" t="s">
        <v>26</v>
      </c>
      <c r="I21" s="35" t="s">
        <v>26</v>
      </c>
      <c r="J21" s="35" t="s">
        <v>48</v>
      </c>
      <c r="K21" s="35" t="s">
        <v>49</v>
      </c>
      <c r="L21" s="35" t="s">
        <v>732</v>
      </c>
      <c r="M21" s="35" t="s">
        <v>32</v>
      </c>
      <c r="N21" s="35" t="s">
        <v>733</v>
      </c>
      <c r="O21" s="35">
        <v>1</v>
      </c>
      <c r="P21" s="35">
        <v>38</v>
      </c>
      <c r="Q21" s="35"/>
      <c r="R21" s="45">
        <v>38</v>
      </c>
      <c r="S21" s="35" t="s">
        <v>919</v>
      </c>
      <c r="T21" s="35" t="s">
        <v>353</v>
      </c>
      <c r="U21" s="35">
        <v>11</v>
      </c>
      <c r="V21" s="35">
        <v>11</v>
      </c>
      <c r="W21" s="35">
        <v>51</v>
      </c>
      <c r="X21" s="35">
        <f t="shared" si="3"/>
        <v>0.74509803921568629</v>
      </c>
      <c r="Y21" s="16">
        <f t="shared" si="4"/>
        <v>3.4545454545454546</v>
      </c>
      <c r="Z21" s="16">
        <f t="shared" si="5"/>
        <v>2.7094474153297683</v>
      </c>
      <c r="AA21" s="35" t="s">
        <v>734</v>
      </c>
      <c r="AB21" s="35" t="s">
        <v>61</v>
      </c>
      <c r="AC21" s="35">
        <v>47</v>
      </c>
      <c r="AD21" s="35" t="s">
        <v>132</v>
      </c>
      <c r="AE21" s="5"/>
    </row>
    <row r="22" spans="1:31" x14ac:dyDescent="0.25">
      <c r="A22" s="35" t="s">
        <v>168</v>
      </c>
      <c r="B22" s="35"/>
      <c r="C22" s="35" t="s">
        <v>726</v>
      </c>
      <c r="D22" s="35"/>
      <c r="E22" s="35" t="s">
        <v>75</v>
      </c>
      <c r="F22" s="35">
        <v>750</v>
      </c>
      <c r="G22" s="35" t="s">
        <v>353</v>
      </c>
      <c r="H22" s="35" t="s">
        <v>26</v>
      </c>
      <c r="I22" s="35" t="s">
        <v>26</v>
      </c>
      <c r="J22" s="35" t="s">
        <v>48</v>
      </c>
      <c r="K22" s="35" t="s">
        <v>49</v>
      </c>
      <c r="L22" s="35" t="s">
        <v>732</v>
      </c>
      <c r="M22" s="35" t="s">
        <v>32</v>
      </c>
      <c r="N22" s="35" t="s">
        <v>733</v>
      </c>
      <c r="O22" s="35">
        <v>1</v>
      </c>
      <c r="P22" s="35">
        <v>36</v>
      </c>
      <c r="Q22" s="35"/>
      <c r="R22" s="45">
        <v>36</v>
      </c>
      <c r="S22" s="35" t="s">
        <v>919</v>
      </c>
      <c r="T22" s="35" t="s">
        <v>353</v>
      </c>
      <c r="U22" s="35">
        <v>10</v>
      </c>
      <c r="V22" s="35">
        <v>11</v>
      </c>
      <c r="W22" s="35">
        <v>46</v>
      </c>
      <c r="X22" s="35">
        <f t="shared" si="3"/>
        <v>0.78260869565217395</v>
      </c>
      <c r="Y22" s="16">
        <f t="shared" si="4"/>
        <v>3.2727272727272729</v>
      </c>
      <c r="Z22" s="16">
        <f t="shared" si="5"/>
        <v>2.4901185770750991</v>
      </c>
      <c r="AA22" s="35" t="s">
        <v>734</v>
      </c>
      <c r="AB22" s="35" t="s">
        <v>61</v>
      </c>
      <c r="AC22" s="35">
        <v>47</v>
      </c>
      <c r="AD22" s="35" t="s">
        <v>132</v>
      </c>
      <c r="AE22" s="5"/>
    </row>
    <row r="23" spans="1:31" x14ac:dyDescent="0.25">
      <c r="A23" s="35" t="s">
        <v>168</v>
      </c>
      <c r="B23" s="35"/>
      <c r="C23" s="35" t="s">
        <v>727</v>
      </c>
      <c r="D23" s="35"/>
      <c r="E23" s="35" t="s">
        <v>75</v>
      </c>
      <c r="F23" s="35">
        <v>600</v>
      </c>
      <c r="G23" s="35" t="s">
        <v>38</v>
      </c>
      <c r="H23" s="35" t="s">
        <v>26</v>
      </c>
      <c r="I23" s="35" t="s">
        <v>32</v>
      </c>
      <c r="J23" s="35" t="s">
        <v>48</v>
      </c>
      <c r="K23" s="35" t="s">
        <v>38</v>
      </c>
      <c r="L23" s="35" t="s">
        <v>732</v>
      </c>
      <c r="M23" s="35" t="s">
        <v>32</v>
      </c>
      <c r="N23" s="35" t="s">
        <v>38</v>
      </c>
      <c r="O23" s="35">
        <v>2</v>
      </c>
      <c r="P23" s="35">
        <v>22</v>
      </c>
      <c r="Q23" s="35"/>
      <c r="R23" s="37">
        <v>36</v>
      </c>
      <c r="S23" s="35" t="s">
        <v>919</v>
      </c>
      <c r="T23" s="35" t="s">
        <v>38</v>
      </c>
      <c r="U23" s="35">
        <v>8</v>
      </c>
      <c r="V23" s="35">
        <v>11</v>
      </c>
      <c r="W23" s="35">
        <v>34</v>
      </c>
      <c r="X23" s="35">
        <f t="shared" si="3"/>
        <v>0.6470588235294118</v>
      </c>
      <c r="Y23" s="16">
        <f t="shared" si="4"/>
        <v>3.2727272727272729</v>
      </c>
      <c r="Z23" s="16">
        <f t="shared" si="5"/>
        <v>2.6256684491978612</v>
      </c>
      <c r="AA23" s="35" t="s">
        <v>862</v>
      </c>
      <c r="AB23" s="35" t="s">
        <v>60</v>
      </c>
      <c r="AC23" s="35">
        <v>47</v>
      </c>
      <c r="AD23" s="35" t="s">
        <v>132</v>
      </c>
      <c r="AE23" s="5"/>
    </row>
    <row r="24" spans="1:31" x14ac:dyDescent="0.25">
      <c r="A24" s="35" t="s">
        <v>168</v>
      </c>
      <c r="B24" s="35"/>
      <c r="C24" s="35" t="s">
        <v>728</v>
      </c>
      <c r="D24" s="35"/>
      <c r="E24" s="35" t="s">
        <v>75</v>
      </c>
      <c r="F24" s="35">
        <v>760</v>
      </c>
      <c r="G24" s="35" t="s">
        <v>108</v>
      </c>
      <c r="H24" s="35" t="s">
        <v>26</v>
      </c>
      <c r="I24" s="35" t="s">
        <v>26</v>
      </c>
      <c r="J24" s="35" t="s">
        <v>48</v>
      </c>
      <c r="K24" s="35" t="s">
        <v>49</v>
      </c>
      <c r="L24" s="35" t="s">
        <v>735</v>
      </c>
      <c r="M24" s="35" t="s">
        <v>32</v>
      </c>
      <c r="N24" s="35" t="s">
        <v>736</v>
      </c>
      <c r="O24" s="35">
        <v>1</v>
      </c>
      <c r="P24" s="35">
        <v>39</v>
      </c>
      <c r="Q24" s="35"/>
      <c r="R24" s="45">
        <v>39</v>
      </c>
      <c r="S24" s="35" t="s">
        <v>919</v>
      </c>
      <c r="T24" s="35" t="s">
        <v>109</v>
      </c>
      <c r="U24" s="35">
        <v>9</v>
      </c>
      <c r="V24" s="35">
        <v>11</v>
      </c>
      <c r="W24" s="35">
        <v>32</v>
      </c>
      <c r="X24" s="35">
        <f t="shared" si="3"/>
        <v>1.21875</v>
      </c>
      <c r="Y24" s="16">
        <f t="shared" si="4"/>
        <v>3.5454545454545454</v>
      </c>
      <c r="Z24" s="16">
        <f t="shared" si="5"/>
        <v>2.3267045454545454</v>
      </c>
      <c r="AA24" s="35" t="s">
        <v>734</v>
      </c>
      <c r="AB24" s="35" t="s">
        <v>61</v>
      </c>
      <c r="AC24" s="35">
        <v>47</v>
      </c>
      <c r="AD24" s="35" t="s">
        <v>132</v>
      </c>
      <c r="AE24" s="5"/>
    </row>
    <row r="25" spans="1:31" x14ac:dyDescent="0.25">
      <c r="A25" s="35" t="s">
        <v>168</v>
      </c>
      <c r="B25" s="35"/>
      <c r="C25" s="35" t="s">
        <v>729</v>
      </c>
      <c r="D25" s="35"/>
      <c r="E25" s="35" t="s">
        <v>75</v>
      </c>
      <c r="F25" s="35">
        <v>700</v>
      </c>
      <c r="G25" s="35" t="s">
        <v>38</v>
      </c>
      <c r="H25" s="35" t="s">
        <v>26</v>
      </c>
      <c r="I25" s="35" t="s">
        <v>32</v>
      </c>
      <c r="J25" s="35" t="s">
        <v>45</v>
      </c>
      <c r="K25" s="35" t="s">
        <v>36</v>
      </c>
      <c r="L25" s="35" t="s">
        <v>732</v>
      </c>
      <c r="M25" s="35" t="s">
        <v>32</v>
      </c>
      <c r="N25" s="35" t="s">
        <v>38</v>
      </c>
      <c r="O25" s="35">
        <v>3</v>
      </c>
      <c r="P25" s="35">
        <v>22</v>
      </c>
      <c r="Q25" s="35">
        <v>32</v>
      </c>
      <c r="R25" s="37">
        <v>42</v>
      </c>
      <c r="S25" s="35" t="s">
        <v>917</v>
      </c>
      <c r="T25" s="35" t="s">
        <v>36</v>
      </c>
      <c r="U25" s="35">
        <v>8</v>
      </c>
      <c r="V25" s="35">
        <v>11</v>
      </c>
      <c r="W25" s="35">
        <v>34</v>
      </c>
      <c r="X25" s="35">
        <f t="shared" si="3"/>
        <v>0.6470588235294118</v>
      </c>
      <c r="Y25" s="16">
        <f t="shared" si="4"/>
        <v>3.8181818181818183</v>
      </c>
      <c r="Z25" s="16">
        <f t="shared" si="5"/>
        <v>3.1711229946524067</v>
      </c>
      <c r="AA25" s="35" t="s">
        <v>734</v>
      </c>
      <c r="AB25" s="35" t="s">
        <v>61</v>
      </c>
      <c r="AC25" s="35">
        <v>40</v>
      </c>
      <c r="AD25" s="35"/>
      <c r="AE25" s="5"/>
    </row>
    <row r="26" spans="1:31" x14ac:dyDescent="0.25">
      <c r="A26" s="35" t="s">
        <v>172</v>
      </c>
      <c r="B26" s="35" t="s">
        <v>118</v>
      </c>
      <c r="C26" s="35" t="s">
        <v>737</v>
      </c>
      <c r="D26" s="35"/>
      <c r="E26" s="35" t="s">
        <v>58</v>
      </c>
      <c r="F26" s="35">
        <v>350</v>
      </c>
      <c r="G26" s="35" t="s">
        <v>739</v>
      </c>
      <c r="H26" s="35" t="s">
        <v>26</v>
      </c>
      <c r="I26" s="35" t="s">
        <v>32</v>
      </c>
      <c r="J26" s="35" t="s">
        <v>45</v>
      </c>
      <c r="K26" s="35" t="s">
        <v>32</v>
      </c>
      <c r="L26" s="35" t="s">
        <v>32</v>
      </c>
      <c r="M26" s="35" t="s">
        <v>32</v>
      </c>
      <c r="N26" s="35" t="s">
        <v>32</v>
      </c>
      <c r="O26" s="35">
        <v>3</v>
      </c>
      <c r="P26" s="35" t="s">
        <v>32</v>
      </c>
      <c r="Q26" s="35" t="s">
        <v>32</v>
      </c>
      <c r="R26" s="35" t="s">
        <v>32</v>
      </c>
      <c r="S26" s="35" t="s">
        <v>919</v>
      </c>
      <c r="T26" s="35" t="s">
        <v>38</v>
      </c>
      <c r="U26" s="35">
        <v>8</v>
      </c>
      <c r="V26" s="35">
        <v>12</v>
      </c>
      <c r="W26" s="35">
        <v>32</v>
      </c>
      <c r="X26" s="35" t="s">
        <v>32</v>
      </c>
      <c r="Y26" s="16" t="s">
        <v>32</v>
      </c>
      <c r="Z26" s="16"/>
      <c r="AA26" s="35" t="s">
        <v>862</v>
      </c>
      <c r="AB26" s="35" t="s">
        <v>60</v>
      </c>
      <c r="AC26" s="35">
        <v>40</v>
      </c>
      <c r="AD26" s="5"/>
      <c r="AE26" s="5"/>
    </row>
    <row r="27" spans="1:31" x14ac:dyDescent="0.25">
      <c r="A27" s="35" t="s">
        <v>172</v>
      </c>
      <c r="B27" s="35"/>
      <c r="C27" s="35" t="s">
        <v>738</v>
      </c>
      <c r="D27" s="35"/>
      <c r="E27" s="35" t="s">
        <v>58</v>
      </c>
      <c r="F27" s="35">
        <v>350</v>
      </c>
      <c r="G27" s="35" t="s">
        <v>739</v>
      </c>
      <c r="H27" s="35" t="s">
        <v>26</v>
      </c>
      <c r="I27" s="35" t="s">
        <v>32</v>
      </c>
      <c r="J27" s="35" t="s">
        <v>45</v>
      </c>
      <c r="K27" s="35" t="s">
        <v>32</v>
      </c>
      <c r="L27" s="35" t="s">
        <v>32</v>
      </c>
      <c r="M27" s="35" t="s">
        <v>32</v>
      </c>
      <c r="N27" s="35" t="s">
        <v>32</v>
      </c>
      <c r="O27" s="35">
        <v>3</v>
      </c>
      <c r="P27" s="35" t="s">
        <v>32</v>
      </c>
      <c r="Q27" s="35" t="s">
        <v>32</v>
      </c>
      <c r="R27" s="35" t="s">
        <v>32</v>
      </c>
      <c r="S27" s="35" t="s">
        <v>919</v>
      </c>
      <c r="T27" s="35" t="s">
        <v>38</v>
      </c>
      <c r="U27" s="35">
        <v>8</v>
      </c>
      <c r="V27" s="35">
        <v>12</v>
      </c>
      <c r="W27" s="35">
        <v>32</v>
      </c>
      <c r="X27" s="35" t="s">
        <v>32</v>
      </c>
      <c r="Y27" s="16" t="s">
        <v>32</v>
      </c>
      <c r="Z27" s="16"/>
      <c r="AA27" s="35" t="s">
        <v>862</v>
      </c>
      <c r="AB27" s="35" t="s">
        <v>60</v>
      </c>
      <c r="AC27" s="35">
        <v>40</v>
      </c>
      <c r="AD27" s="5"/>
      <c r="AE27" s="5"/>
    </row>
    <row r="28" spans="1:31" x14ac:dyDescent="0.25">
      <c r="A28" s="35" t="s">
        <v>170</v>
      </c>
      <c r="B28" s="35"/>
      <c r="C28" s="35" t="s">
        <v>766</v>
      </c>
      <c r="D28" s="35"/>
      <c r="E28" s="35" t="s">
        <v>342</v>
      </c>
      <c r="F28" s="35">
        <v>2000</v>
      </c>
      <c r="G28" s="35" t="s">
        <v>789</v>
      </c>
      <c r="H28" s="35" t="s">
        <v>137</v>
      </c>
      <c r="I28" s="35" t="s">
        <v>137</v>
      </c>
      <c r="J28" s="35" t="s">
        <v>48</v>
      </c>
      <c r="K28" s="35" t="s">
        <v>510</v>
      </c>
      <c r="L28" s="35" t="s">
        <v>893</v>
      </c>
      <c r="M28" s="35" t="s">
        <v>507</v>
      </c>
      <c r="N28" s="35" t="s">
        <v>510</v>
      </c>
      <c r="O28" s="35">
        <v>2</v>
      </c>
      <c r="P28" s="35">
        <v>34</v>
      </c>
      <c r="Q28" s="35"/>
      <c r="R28" s="37">
        <v>50</v>
      </c>
      <c r="S28" s="35" t="s">
        <v>917</v>
      </c>
      <c r="T28" s="39" t="s">
        <v>510</v>
      </c>
      <c r="U28" s="35">
        <v>11</v>
      </c>
      <c r="V28" s="35">
        <v>11</v>
      </c>
      <c r="W28" s="35">
        <v>34</v>
      </c>
      <c r="X28" s="35">
        <f t="shared" ref="X28:X33" si="6">P28/W28</f>
        <v>1</v>
      </c>
      <c r="Y28" s="16">
        <f t="shared" ref="Y28:Y33" si="7">R28/V28</f>
        <v>4.5454545454545459</v>
      </c>
      <c r="Z28" s="16">
        <f t="shared" ref="Z28:Z33" si="8">Y28-X28</f>
        <v>3.5454545454545459</v>
      </c>
      <c r="AA28" s="35" t="s">
        <v>141</v>
      </c>
      <c r="AB28" s="35" t="s">
        <v>61</v>
      </c>
      <c r="AC28" s="35">
        <v>30</v>
      </c>
      <c r="AD28" s="5"/>
      <c r="AE28" s="5"/>
    </row>
    <row r="29" spans="1:31" x14ac:dyDescent="0.25">
      <c r="A29" s="35" t="s">
        <v>170</v>
      </c>
      <c r="B29" s="35"/>
      <c r="C29" s="35" t="s">
        <v>791</v>
      </c>
      <c r="D29" s="35"/>
      <c r="E29" s="35" t="s">
        <v>11</v>
      </c>
      <c r="F29" s="35">
        <v>1000</v>
      </c>
      <c r="G29" s="35" t="s">
        <v>789</v>
      </c>
      <c r="H29" s="35" t="s">
        <v>26</v>
      </c>
      <c r="I29" s="35" t="s">
        <v>137</v>
      </c>
      <c r="J29" s="35" t="s">
        <v>48</v>
      </c>
      <c r="K29" s="35" t="s">
        <v>510</v>
      </c>
      <c r="L29" s="35" t="s">
        <v>893</v>
      </c>
      <c r="M29" s="35" t="s">
        <v>507</v>
      </c>
      <c r="N29" s="35" t="s">
        <v>510</v>
      </c>
      <c r="O29" s="35">
        <v>2</v>
      </c>
      <c r="P29" s="35">
        <v>34</v>
      </c>
      <c r="Q29" s="35"/>
      <c r="R29" s="37">
        <v>50</v>
      </c>
      <c r="S29" s="35" t="s">
        <v>917</v>
      </c>
      <c r="T29" s="39" t="s">
        <v>510</v>
      </c>
      <c r="U29" s="35">
        <v>11</v>
      </c>
      <c r="V29" s="35">
        <v>11</v>
      </c>
      <c r="W29" s="35">
        <v>34</v>
      </c>
      <c r="X29" s="35">
        <f t="shared" si="6"/>
        <v>1</v>
      </c>
      <c r="Y29" s="16">
        <f t="shared" si="7"/>
        <v>4.5454545454545459</v>
      </c>
      <c r="Z29" s="16">
        <f t="shared" si="8"/>
        <v>3.5454545454545459</v>
      </c>
      <c r="AA29" s="35" t="s">
        <v>141</v>
      </c>
      <c r="AB29" s="35" t="s">
        <v>61</v>
      </c>
      <c r="AC29" s="35">
        <v>30</v>
      </c>
      <c r="AD29" s="5"/>
      <c r="AE29" s="5"/>
    </row>
    <row r="30" spans="1:31" x14ac:dyDescent="0.25">
      <c r="A30" s="35" t="s">
        <v>170</v>
      </c>
      <c r="B30" s="35"/>
      <c r="C30" s="35" t="s">
        <v>767</v>
      </c>
      <c r="D30" s="35"/>
      <c r="E30" s="35" t="s">
        <v>11</v>
      </c>
      <c r="F30" s="35">
        <v>1900</v>
      </c>
      <c r="G30" s="35" t="s">
        <v>789</v>
      </c>
      <c r="H30" s="35" t="s">
        <v>137</v>
      </c>
      <c r="I30" s="35" t="s">
        <v>137</v>
      </c>
      <c r="J30" s="35" t="s">
        <v>48</v>
      </c>
      <c r="K30" s="35" t="s">
        <v>510</v>
      </c>
      <c r="L30" s="35" t="s">
        <v>893</v>
      </c>
      <c r="M30" s="35" t="s">
        <v>507</v>
      </c>
      <c r="N30" s="35" t="s">
        <v>510</v>
      </c>
      <c r="O30" s="35">
        <v>2</v>
      </c>
      <c r="P30" s="35">
        <v>34</v>
      </c>
      <c r="Q30" s="35"/>
      <c r="R30" s="37">
        <v>50</v>
      </c>
      <c r="S30" s="35" t="s">
        <v>917</v>
      </c>
      <c r="T30" s="39" t="s">
        <v>510</v>
      </c>
      <c r="U30" s="35">
        <v>11</v>
      </c>
      <c r="V30" s="35">
        <v>11</v>
      </c>
      <c r="W30" s="35">
        <v>34</v>
      </c>
      <c r="X30" s="35">
        <f t="shared" si="6"/>
        <v>1</v>
      </c>
      <c r="Y30" s="16">
        <f t="shared" si="7"/>
        <v>4.5454545454545459</v>
      </c>
      <c r="Z30" s="16">
        <f t="shared" si="8"/>
        <v>3.5454545454545459</v>
      </c>
      <c r="AA30" s="35" t="s">
        <v>141</v>
      </c>
      <c r="AB30" s="35" t="s">
        <v>61</v>
      </c>
      <c r="AC30" s="35">
        <v>30</v>
      </c>
      <c r="AD30" s="5"/>
      <c r="AE30" s="5"/>
    </row>
    <row r="31" spans="1:31" x14ac:dyDescent="0.25">
      <c r="A31" s="35" t="s">
        <v>170</v>
      </c>
      <c r="B31" s="35"/>
      <c r="C31" s="35" t="s">
        <v>790</v>
      </c>
      <c r="D31" s="35"/>
      <c r="E31" s="35" t="s">
        <v>11</v>
      </c>
      <c r="F31" s="35">
        <v>1100</v>
      </c>
      <c r="G31" s="35" t="s">
        <v>789</v>
      </c>
      <c r="H31" s="35" t="s">
        <v>26</v>
      </c>
      <c r="I31" s="35" t="s">
        <v>137</v>
      </c>
      <c r="J31" s="35" t="s">
        <v>48</v>
      </c>
      <c r="K31" s="35" t="s">
        <v>510</v>
      </c>
      <c r="L31" s="35" t="s">
        <v>893</v>
      </c>
      <c r="M31" s="35" t="s">
        <v>507</v>
      </c>
      <c r="N31" s="35" t="s">
        <v>510</v>
      </c>
      <c r="O31" s="35">
        <v>2</v>
      </c>
      <c r="P31" s="35">
        <v>34</v>
      </c>
      <c r="Q31" s="35"/>
      <c r="R31" s="37">
        <v>50</v>
      </c>
      <c r="S31" s="35" t="s">
        <v>917</v>
      </c>
      <c r="T31" s="39" t="s">
        <v>510</v>
      </c>
      <c r="U31" s="35">
        <v>11</v>
      </c>
      <c r="V31" s="35">
        <v>11</v>
      </c>
      <c r="W31" s="35">
        <v>34</v>
      </c>
      <c r="X31" s="35">
        <f t="shared" si="6"/>
        <v>1</v>
      </c>
      <c r="Y31" s="16">
        <f t="shared" si="7"/>
        <v>4.5454545454545459</v>
      </c>
      <c r="Z31" s="16">
        <f t="shared" si="8"/>
        <v>3.5454545454545459</v>
      </c>
      <c r="AA31" s="35" t="s">
        <v>141</v>
      </c>
      <c r="AB31" s="35" t="s">
        <v>61</v>
      </c>
      <c r="AC31" s="35">
        <v>30</v>
      </c>
      <c r="AD31" s="5"/>
      <c r="AE31" s="5"/>
    </row>
    <row r="32" spans="1:31" x14ac:dyDescent="0.25">
      <c r="A32" s="35" t="s">
        <v>170</v>
      </c>
      <c r="B32" s="35" t="s">
        <v>118</v>
      </c>
      <c r="C32" s="35" t="s">
        <v>787</v>
      </c>
      <c r="D32" s="35"/>
      <c r="E32" s="35" t="s">
        <v>11</v>
      </c>
      <c r="F32" s="35">
        <v>1900</v>
      </c>
      <c r="G32" s="35" t="s">
        <v>789</v>
      </c>
      <c r="H32" s="35" t="s">
        <v>137</v>
      </c>
      <c r="I32" s="35" t="s">
        <v>137</v>
      </c>
      <c r="J32" s="35" t="s">
        <v>48</v>
      </c>
      <c r="K32" s="35" t="s">
        <v>510</v>
      </c>
      <c r="L32" s="35" t="s">
        <v>893</v>
      </c>
      <c r="M32" s="35" t="s">
        <v>507</v>
      </c>
      <c r="N32" s="35" t="s">
        <v>510</v>
      </c>
      <c r="O32" s="35">
        <v>2</v>
      </c>
      <c r="P32" s="35">
        <v>34</v>
      </c>
      <c r="Q32" s="35"/>
      <c r="R32" s="37">
        <v>50</v>
      </c>
      <c r="S32" s="35" t="s">
        <v>917</v>
      </c>
      <c r="T32" s="39" t="s">
        <v>510</v>
      </c>
      <c r="U32" s="35">
        <v>11</v>
      </c>
      <c r="V32" s="35">
        <v>11</v>
      </c>
      <c r="W32" s="35">
        <v>34</v>
      </c>
      <c r="X32" s="35">
        <f t="shared" si="6"/>
        <v>1</v>
      </c>
      <c r="Y32" s="16">
        <f t="shared" si="7"/>
        <v>4.5454545454545459</v>
      </c>
      <c r="Z32" s="16">
        <f t="shared" si="8"/>
        <v>3.5454545454545459</v>
      </c>
      <c r="AA32" s="35" t="s">
        <v>141</v>
      </c>
      <c r="AB32" s="35" t="s">
        <v>61</v>
      </c>
      <c r="AC32" s="35">
        <v>30</v>
      </c>
      <c r="AD32" s="5"/>
      <c r="AE32" s="5"/>
    </row>
    <row r="33" spans="1:31" x14ac:dyDescent="0.25">
      <c r="A33" s="35" t="s">
        <v>170</v>
      </c>
      <c r="B33" s="35" t="s">
        <v>118</v>
      </c>
      <c r="C33" s="35" t="s">
        <v>788</v>
      </c>
      <c r="D33" s="35"/>
      <c r="E33" s="35" t="s">
        <v>11</v>
      </c>
      <c r="F33" s="35">
        <v>1000</v>
      </c>
      <c r="G33" s="35" t="s">
        <v>789</v>
      </c>
      <c r="H33" s="35" t="s">
        <v>26</v>
      </c>
      <c r="I33" s="35" t="s">
        <v>137</v>
      </c>
      <c r="J33" s="35" t="s">
        <v>48</v>
      </c>
      <c r="K33" s="35" t="s">
        <v>510</v>
      </c>
      <c r="L33" s="35" t="s">
        <v>893</v>
      </c>
      <c r="M33" s="35" t="s">
        <v>507</v>
      </c>
      <c r="N33" s="35" t="s">
        <v>510</v>
      </c>
      <c r="O33" s="35">
        <v>2</v>
      </c>
      <c r="P33" s="35">
        <v>34</v>
      </c>
      <c r="Q33" s="35"/>
      <c r="R33" s="37">
        <v>50</v>
      </c>
      <c r="S33" s="35" t="s">
        <v>917</v>
      </c>
      <c r="T33" s="39" t="s">
        <v>510</v>
      </c>
      <c r="U33" s="35">
        <v>11</v>
      </c>
      <c r="V33" s="35">
        <v>11</v>
      </c>
      <c r="W33" s="35">
        <v>34</v>
      </c>
      <c r="X33" s="35">
        <f t="shared" si="6"/>
        <v>1</v>
      </c>
      <c r="Y33" s="16">
        <f t="shared" si="7"/>
        <v>4.5454545454545459</v>
      </c>
      <c r="Z33" s="16">
        <f t="shared" si="8"/>
        <v>3.5454545454545459</v>
      </c>
      <c r="AA33" s="35" t="s">
        <v>141</v>
      </c>
      <c r="AB33" s="35" t="s">
        <v>61</v>
      </c>
      <c r="AC33" s="35">
        <v>30</v>
      </c>
      <c r="AD33" s="5"/>
      <c r="AE33" s="5"/>
    </row>
  </sheetData>
  <conditionalFormatting sqref="X2:X33">
    <cfRule type="aboveAverage" dxfId="9" priority="47" aboveAverage="0" stdDev="1"/>
    <cfRule type="aboveAverage" dxfId="8" priority="48" stdDev="1"/>
  </conditionalFormatting>
  <conditionalFormatting sqref="Y2:Y33">
    <cfRule type="aboveAverage" dxfId="7" priority="49" aboveAverage="0" stdDev="1"/>
    <cfRule type="aboveAverage" dxfId="6" priority="50" stdDev="1"/>
  </conditionalFormatting>
  <conditionalFormatting sqref="Z2:Z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selection activeCell="B46" sqref="B46"/>
    </sheetView>
  </sheetViews>
  <sheetFormatPr defaultRowHeight="15" x14ac:dyDescent="0.25"/>
  <cols>
    <col min="1" max="1" width="32" customWidth="1"/>
    <col min="21" max="21" width="8" customWidth="1"/>
  </cols>
  <sheetData>
    <row r="1" spans="1:21" x14ac:dyDescent="0.25">
      <c r="B1" t="s">
        <v>9</v>
      </c>
      <c r="C1" t="s">
        <v>55</v>
      </c>
      <c r="D1" t="s">
        <v>163</v>
      </c>
      <c r="E1" t="s">
        <v>160</v>
      </c>
      <c r="F1" t="s">
        <v>165</v>
      </c>
      <c r="G1" t="s">
        <v>175</v>
      </c>
      <c r="H1" t="s">
        <v>171</v>
      </c>
      <c r="I1" t="s">
        <v>176</v>
      </c>
      <c r="J1" t="s">
        <v>174</v>
      </c>
      <c r="K1" t="s">
        <v>177</v>
      </c>
      <c r="L1" t="s">
        <v>173</v>
      </c>
      <c r="M1" t="s">
        <v>164</v>
      </c>
      <c r="N1" t="s">
        <v>169</v>
      </c>
      <c r="O1" t="s">
        <v>166</v>
      </c>
      <c r="P1" t="s">
        <v>162</v>
      </c>
      <c r="Q1" t="s">
        <v>167</v>
      </c>
      <c r="R1" t="s">
        <v>168</v>
      </c>
      <c r="S1" t="s">
        <v>172</v>
      </c>
      <c r="T1" t="s">
        <v>170</v>
      </c>
      <c r="U1" t="s">
        <v>842</v>
      </c>
    </row>
    <row r="2" spans="1:21" x14ac:dyDescent="0.25">
      <c r="A2" t="s">
        <v>939</v>
      </c>
      <c r="B2" s="9">
        <f>Completeness!D1</f>
        <v>8.0808080808080815E-2</v>
      </c>
      <c r="C2" s="9">
        <f>Completeness!D2</f>
        <v>6.5022421524663671E-2</v>
      </c>
      <c r="D2" s="9">
        <f>Completeness!D3</f>
        <v>0.18518518518518517</v>
      </c>
      <c r="E2" s="9">
        <f>Completeness!D4</f>
        <v>5.336426914153132E-2</v>
      </c>
      <c r="F2" s="9">
        <f>Completeness!D5</f>
        <v>0.10564225690276111</v>
      </c>
      <c r="G2" s="9">
        <f>Completeness!D6</f>
        <v>9.7844112769485903E-2</v>
      </c>
      <c r="H2" s="9">
        <f>Completeness!D13</f>
        <v>4.4491525423728813E-2</v>
      </c>
      <c r="I2" s="9">
        <f>Completeness!D14</f>
        <v>6.7729083665338641E-2</v>
      </c>
      <c r="J2" s="9">
        <f>Completeness!D17</f>
        <v>6.7567567567567571E-2</v>
      </c>
      <c r="K2" s="9">
        <f>Completeness!D18</f>
        <v>0.13750000000000001</v>
      </c>
      <c r="L2" s="9">
        <f>Completeness!D7</f>
        <v>0.18181818181818182</v>
      </c>
      <c r="M2" s="9">
        <f>Completeness!D8</f>
        <v>3.8461538461538464E-2</v>
      </c>
      <c r="N2" s="9">
        <f>Completeness!D9</f>
        <v>7.7519379844961239E-2</v>
      </c>
      <c r="O2" s="9">
        <f>Completeness!D10</f>
        <v>0.16438356164383561</v>
      </c>
      <c r="P2" s="9">
        <f>Completeness!D11</f>
        <v>0.08</v>
      </c>
      <c r="Q2" s="9">
        <f>Completeness!D12</f>
        <v>3.2000000000000001E-2</v>
      </c>
      <c r="R2" s="9">
        <f>Completeness!D15</f>
        <v>5.2980132450331126E-2</v>
      </c>
      <c r="S2" s="9">
        <f>Completeness!D16</f>
        <v>0.2</v>
      </c>
      <c r="T2" s="9">
        <f>Completeness!D19</f>
        <v>0</v>
      </c>
      <c r="U2" s="9">
        <f>Completeness!D20</f>
        <v>8.1806740316039711E-2</v>
      </c>
    </row>
    <row r="3" spans="1:21" x14ac:dyDescent="0.25">
      <c r="A3" t="s">
        <v>940</v>
      </c>
      <c r="B3">
        <f>Manuf!G2</f>
        <v>15</v>
      </c>
      <c r="C3">
        <f>Manuf!G3</f>
        <v>17</v>
      </c>
      <c r="D3">
        <f>Manuf!G5</f>
        <v>23</v>
      </c>
      <c r="E3">
        <f>Manuf!G6</f>
        <v>51</v>
      </c>
      <c r="F3">
        <f>Manuf!G8</f>
        <v>33</v>
      </c>
      <c r="G3">
        <f>Manuf!G18</f>
        <v>25</v>
      </c>
      <c r="H3">
        <f>Manuf!G14</f>
        <v>38</v>
      </c>
      <c r="I3">
        <f>Manuf!G19</f>
        <v>20</v>
      </c>
      <c r="J3">
        <f>Manuf!G17</f>
        <v>18</v>
      </c>
      <c r="K3">
        <f>Manuf!G20</f>
        <v>13</v>
      </c>
      <c r="L3">
        <f>Manuf!G16</f>
        <v>1</v>
      </c>
      <c r="M3">
        <f>Manuf!G7</f>
        <v>3</v>
      </c>
      <c r="N3">
        <f>Manuf!G12</f>
        <v>5</v>
      </c>
      <c r="O3">
        <f>Manuf!G9</f>
        <v>3</v>
      </c>
      <c r="P3">
        <f>Manuf!G4</f>
        <v>1</v>
      </c>
      <c r="Q3">
        <f>Manuf!G10</f>
        <v>5</v>
      </c>
      <c r="R3">
        <f>Manuf!G11</f>
        <v>6</v>
      </c>
      <c r="S3">
        <f>Manuf!G15</f>
        <v>2</v>
      </c>
      <c r="T3">
        <f>Manuf!G13</f>
        <v>6</v>
      </c>
      <c r="U3" s="14">
        <f>SUM(B3:T3)</f>
        <v>285</v>
      </c>
    </row>
    <row r="4" spans="1:21" x14ac:dyDescent="0.25">
      <c r="A4" t="s">
        <v>941</v>
      </c>
      <c r="B4" s="17">
        <f>B$3/$U$3</f>
        <v>5.2631578947368418E-2</v>
      </c>
      <c r="C4" s="18">
        <f t="shared" ref="C4:T4" si="0">C$3/$U$3</f>
        <v>5.9649122807017542E-2</v>
      </c>
      <c r="D4" s="18">
        <f t="shared" si="0"/>
        <v>8.0701754385964913E-2</v>
      </c>
      <c r="E4" s="18">
        <f t="shared" si="0"/>
        <v>0.17894736842105263</v>
      </c>
      <c r="F4" s="18">
        <f t="shared" si="0"/>
        <v>0.11578947368421053</v>
      </c>
      <c r="G4" s="18">
        <f t="shared" si="0"/>
        <v>8.771929824561403E-2</v>
      </c>
      <c r="H4" s="18">
        <f t="shared" si="0"/>
        <v>0.13333333333333333</v>
      </c>
      <c r="I4" s="18">
        <f t="shared" si="0"/>
        <v>7.0175438596491224E-2</v>
      </c>
      <c r="J4" s="18">
        <f t="shared" si="0"/>
        <v>6.3157894736842107E-2</v>
      </c>
      <c r="K4" s="18">
        <f t="shared" si="0"/>
        <v>4.5614035087719301E-2</v>
      </c>
      <c r="L4" s="18">
        <f t="shared" si="0"/>
        <v>3.5087719298245615E-3</v>
      </c>
      <c r="M4" s="18">
        <f t="shared" si="0"/>
        <v>1.0526315789473684E-2</v>
      </c>
      <c r="N4" s="18">
        <f t="shared" si="0"/>
        <v>1.7543859649122806E-2</v>
      </c>
      <c r="O4" s="18">
        <f t="shared" si="0"/>
        <v>1.0526315789473684E-2</v>
      </c>
      <c r="P4" s="18">
        <f>P$3/$U$3</f>
        <v>3.5087719298245615E-3</v>
      </c>
      <c r="Q4" s="18">
        <f t="shared" si="0"/>
        <v>1.7543859649122806E-2</v>
      </c>
      <c r="R4" s="18">
        <f t="shared" si="0"/>
        <v>2.1052631578947368E-2</v>
      </c>
      <c r="S4" s="18">
        <f t="shared" si="0"/>
        <v>7.0175438596491229E-3</v>
      </c>
      <c r="T4" s="19">
        <f t="shared" si="0"/>
        <v>2.1052631578947368E-2</v>
      </c>
      <c r="U4" s="14">
        <f>SUM(B4:T4)</f>
        <v>1</v>
      </c>
    </row>
    <row r="5" spans="1:21" x14ac:dyDescent="0.25">
      <c r="A5" t="s">
        <v>942</v>
      </c>
      <c r="B5">
        <f>COUNTA(All!AE2:AE16)</f>
        <v>0</v>
      </c>
      <c r="C5">
        <f>COUNTA(All!AE17:AE33)</f>
        <v>0</v>
      </c>
      <c r="D5">
        <f>COUNTA(All!AE128:AE150)</f>
        <v>6</v>
      </c>
      <c r="E5">
        <f>COUNTA(All!AE34:AE84)</f>
        <v>10</v>
      </c>
      <c r="F5">
        <f>COUNTA(All!AE151:AE183)</f>
        <v>0</v>
      </c>
      <c r="G5">
        <f>COUNTA(All!AE97:AE121)</f>
        <v>7</v>
      </c>
      <c r="H5">
        <f>COUNTA(All!AE184:AE221)</f>
        <v>12</v>
      </c>
      <c r="I5">
        <f>COUNTA(All!AE222:AE241)</f>
        <v>4</v>
      </c>
      <c r="J5">
        <f>COUNTA(All!AE242:AE259)</f>
        <v>2</v>
      </c>
      <c r="K5">
        <f>COUNTA(All!AE260:AE272)</f>
        <v>0</v>
      </c>
      <c r="L5">
        <f>COUNTA(All!AE85)</f>
        <v>1</v>
      </c>
      <c r="M5">
        <f>COUNTA(All!AE86:AE88)</f>
        <v>0</v>
      </c>
      <c r="N5">
        <f>COUNTA(All!AE89:AE93)</f>
        <v>0</v>
      </c>
      <c r="O5">
        <f>COUNTA(All!AE94:AE96)</f>
        <v>0</v>
      </c>
      <c r="P5">
        <f>COUNTA(All!AE122)</f>
        <v>0</v>
      </c>
      <c r="Q5">
        <f>COUNTA(All!AE123:AE127)</f>
        <v>0</v>
      </c>
      <c r="R5">
        <f>COUNTA(All!AE273:AE278)</f>
        <v>5</v>
      </c>
      <c r="S5">
        <f>COUNTA(All!AE279:AE280)</f>
        <v>0</v>
      </c>
      <c r="T5">
        <f>COUNTA(All!AE281:AE286)</f>
        <v>0</v>
      </c>
      <c r="U5" s="14">
        <f>SUM(B5:T5)</f>
        <v>47</v>
      </c>
    </row>
    <row r="6" spans="1:21" x14ac:dyDescent="0.25">
      <c r="A6" t="s">
        <v>943</v>
      </c>
      <c r="B6" s="17">
        <f>B5/B3</f>
        <v>0</v>
      </c>
      <c r="C6" s="18">
        <f t="shared" ref="C6:T6" si="1">C5/C3</f>
        <v>0</v>
      </c>
      <c r="D6" s="18">
        <f t="shared" si="1"/>
        <v>0.2608695652173913</v>
      </c>
      <c r="E6" s="18">
        <f t="shared" si="1"/>
        <v>0.19607843137254902</v>
      </c>
      <c r="F6" s="18">
        <f t="shared" si="1"/>
        <v>0</v>
      </c>
      <c r="G6" s="18">
        <f t="shared" si="1"/>
        <v>0.28000000000000003</v>
      </c>
      <c r="H6" s="18">
        <f t="shared" si="1"/>
        <v>0.31578947368421051</v>
      </c>
      <c r="I6" s="18">
        <f t="shared" si="1"/>
        <v>0.2</v>
      </c>
      <c r="J6" s="18">
        <f t="shared" si="1"/>
        <v>0.1111111111111111</v>
      </c>
      <c r="K6" s="18">
        <f t="shared" si="1"/>
        <v>0</v>
      </c>
      <c r="L6" s="18">
        <f t="shared" si="1"/>
        <v>1</v>
      </c>
      <c r="M6" s="18">
        <f t="shared" si="1"/>
        <v>0</v>
      </c>
      <c r="N6" s="18">
        <f t="shared" si="1"/>
        <v>0</v>
      </c>
      <c r="O6" s="18">
        <f t="shared" si="1"/>
        <v>0</v>
      </c>
      <c r="P6" s="18">
        <f t="shared" si="1"/>
        <v>0</v>
      </c>
      <c r="Q6" s="18">
        <f t="shared" si="1"/>
        <v>0</v>
      </c>
      <c r="R6" s="18">
        <f t="shared" si="1"/>
        <v>0.83333333333333337</v>
      </c>
      <c r="S6" s="18">
        <f t="shared" si="1"/>
        <v>0</v>
      </c>
      <c r="T6" s="19">
        <f t="shared" si="1"/>
        <v>0</v>
      </c>
      <c r="U6" s="9">
        <f>U5/U3</f>
        <v>0.1649122807017544</v>
      </c>
    </row>
    <row r="7" spans="1:21" x14ac:dyDescent="0.25">
      <c r="A7" t="s">
        <v>944</v>
      </c>
      <c r="B7" s="14">
        <f>COUNTIF(All!G2:G16, "&lt;&gt;-")</f>
        <v>15</v>
      </c>
      <c r="C7" s="14">
        <f>COUNTIF(All!G17:G33, "&lt;&gt;-")</f>
        <v>17</v>
      </c>
      <c r="D7" s="14">
        <f>COUNTIF(All!G128:G150, "&lt;&gt;-")</f>
        <v>23</v>
      </c>
      <c r="E7" s="14">
        <f>COUNTIF(All!G34:G84, "&lt;&gt;-")</f>
        <v>51</v>
      </c>
      <c r="F7" s="14">
        <f>COUNTIF(All!G151:G183, "&lt;&gt;-")</f>
        <v>33</v>
      </c>
      <c r="G7" s="14">
        <f>COUNTIF(All!G97:G121, "&lt;&gt;-")</f>
        <v>25</v>
      </c>
      <c r="H7" s="14">
        <f>COUNTIF(All!G184:G221, "&lt;&gt;-")</f>
        <v>38</v>
      </c>
      <c r="I7" s="14">
        <f>COUNTIF(All!G222:G241, "&lt;&gt;-")</f>
        <v>20</v>
      </c>
      <c r="J7" s="14">
        <f>COUNTIF(All!G242:G259, "&lt;&gt;-")</f>
        <v>18</v>
      </c>
      <c r="K7" s="14">
        <f>COUNTIF(All!G260:G272, "&lt;&gt;-")</f>
        <v>0</v>
      </c>
      <c r="L7" s="14">
        <f>COUNTIF(All!G85, "&lt;&gt;-")</f>
        <v>1</v>
      </c>
      <c r="M7" s="14">
        <f>COUNTIF(All!G86:G88, "&lt;&gt;-")</f>
        <v>3</v>
      </c>
      <c r="N7" s="14">
        <f>COUNTIF(All!G89:G93, "&lt;&gt;-")</f>
        <v>5</v>
      </c>
      <c r="O7" s="14">
        <f>COUNTIF(All!G94:G96, "&lt;&gt;-")</f>
        <v>3</v>
      </c>
      <c r="P7" s="14">
        <f>COUNTIF(All!G122, "&lt;&gt;-")</f>
        <v>1</v>
      </c>
      <c r="Q7" s="14">
        <f>COUNTIF(All!G123:G127, "&lt;&gt;-")</f>
        <v>5</v>
      </c>
      <c r="R7" s="14">
        <f>COUNTIF(All!G273:G278, "&lt;&gt;-")</f>
        <v>6</v>
      </c>
      <c r="S7" s="14">
        <f>COUNTIF(All!G279:G280, "&lt;&gt;-")</f>
        <v>2</v>
      </c>
      <c r="T7" s="14">
        <f>COUNTIF(All!G281:G286, "&lt;&gt;-")</f>
        <v>6</v>
      </c>
      <c r="U7" s="14">
        <f>SUM(B7:T7)</f>
        <v>272</v>
      </c>
    </row>
    <row r="8" spans="1:21" x14ac:dyDescent="0.25">
      <c r="A8" t="s">
        <v>945</v>
      </c>
      <c r="B8">
        <f>COUNTIF(All!G$2:G$16, "&lt;500")</f>
        <v>5</v>
      </c>
      <c r="C8">
        <f>COUNTIF(All!G17:G33, "&lt;500")</f>
        <v>5</v>
      </c>
      <c r="D8">
        <f>COUNTIF(All!G128:G150, "&lt;500")</f>
        <v>0</v>
      </c>
      <c r="E8">
        <f>COUNTIF(All!G34:G84, "&lt;500")</f>
        <v>2</v>
      </c>
      <c r="F8">
        <f>COUNTIF(All!G151:G183, "&lt;500")</f>
        <v>2</v>
      </c>
      <c r="G8">
        <f>COUNTIF(All!G97:G121, "&lt;500")</f>
        <v>7</v>
      </c>
      <c r="H8">
        <f>COUNTIF(All!G184:G221, "&lt;500")</f>
        <v>10</v>
      </c>
      <c r="I8">
        <f>COUNTIF(All!G222:G241, "&lt;500")</f>
        <v>3</v>
      </c>
      <c r="J8">
        <f>COUNTIF(All!G242:G259, "&lt;500")</f>
        <v>4</v>
      </c>
      <c r="K8">
        <f>COUNTIF(All!G260:G272, "&lt;500")</f>
        <v>0</v>
      </c>
      <c r="L8">
        <f>COUNTIF(All!G85, "&lt;500")</f>
        <v>0</v>
      </c>
      <c r="M8">
        <f>COUNTIF(All!G86:G88, "&lt;500")</f>
        <v>0</v>
      </c>
      <c r="N8">
        <f>COUNTIF(All!G89:G93, "&lt;500")</f>
        <v>0</v>
      </c>
      <c r="O8">
        <f>COUNTIF(All!G94:G96, "&lt;500")</f>
        <v>0</v>
      </c>
      <c r="P8">
        <f>COUNTIF(All!G122, "&lt;500")</f>
        <v>0</v>
      </c>
      <c r="Q8">
        <f>COUNTIF(All!G123:G127, "&lt;500")</f>
        <v>0</v>
      </c>
      <c r="R8">
        <f>COUNTIF(All!G273:G278, "&lt;500")</f>
        <v>0</v>
      </c>
      <c r="S8">
        <f>COUNTIF(All!G279:G280, "&lt;500")</f>
        <v>2</v>
      </c>
      <c r="T8">
        <f>COUNTIF(All!G281:G286, "&lt;500")</f>
        <v>0</v>
      </c>
      <c r="U8" s="14">
        <f>SUM(B8:T8)</f>
        <v>40</v>
      </c>
    </row>
    <row r="9" spans="1:21" x14ac:dyDescent="0.25">
      <c r="A9" t="s">
        <v>845</v>
      </c>
      <c r="B9">
        <f>COUNTIFS(All!G$2:G$16,"&gt;=500", All!G$2:G$16, "&lt;650")</f>
        <v>5</v>
      </c>
      <c r="C9">
        <f>COUNTIFS(All!G17:G33,"&gt;=500", All!G17:G33, "&lt;650")</f>
        <v>4</v>
      </c>
      <c r="D9">
        <f>COUNTIFS(All!G128:G150,"&gt;=500", All!G128:G150, "&lt;650")</f>
        <v>5</v>
      </c>
      <c r="E9">
        <f>COUNTIFS(All!G34:G84,"&gt;=500", All!G34:G84, "&lt;650")</f>
        <v>13</v>
      </c>
      <c r="F9">
        <f>COUNTIFS(All!G151:G183,"&gt;=500", All!G151:G183, "&lt;650")</f>
        <v>8</v>
      </c>
      <c r="G9">
        <f>COUNTIFS(All!G97:G121,"&gt;=500", All!G97:G121, "&lt;650")</f>
        <v>10</v>
      </c>
      <c r="H9">
        <f>COUNTIFS(All!G184:G221,"&gt;=500", All!G184:G221, "&lt;650")</f>
        <v>14</v>
      </c>
      <c r="I9">
        <f>COUNTIFS(All!G222:G241,"&gt;=500", All!G222:G241, "&lt;650")</f>
        <v>8</v>
      </c>
      <c r="J9">
        <f>COUNTIFS(All!G242:G259,"&gt;=500", All!G242:G259, "&lt;650")</f>
        <v>10</v>
      </c>
      <c r="K9">
        <f>COUNTIFS(All!G260:G272,"&gt;=500", All!G260:G272, "&lt;650")</f>
        <v>0</v>
      </c>
      <c r="L9">
        <f>COUNTIFS(All!G85,"&gt;=500", All!G85, "&lt;650")</f>
        <v>0</v>
      </c>
      <c r="M9">
        <f>COUNTIFS(All!G86:G88,"&gt;=500", All!G86:G88, "&lt;650")</f>
        <v>0</v>
      </c>
      <c r="N9">
        <f>COUNTIFS(All!G89:G93,"&gt;=500", All!G89:G93, "&lt;650")</f>
        <v>2</v>
      </c>
      <c r="O9">
        <f>COUNTIFS(All!G94:G96,"&gt;=500", All!G94:G96, "&lt;650")</f>
        <v>0</v>
      </c>
      <c r="P9">
        <f>COUNTIFS(All!G122,"&gt;=500", All!G122, "&lt;650")</f>
        <v>0</v>
      </c>
      <c r="Q9">
        <f>COUNTIFS(All!G123:G127,"&gt;=500", All!G123:G127, "&lt;650")</f>
        <v>0</v>
      </c>
      <c r="R9">
        <f>COUNTIFS(All!G273:G278,"&gt;=500", All!G273:G278, "&lt;650")</f>
        <v>1</v>
      </c>
      <c r="S9">
        <f>COUNTIFS(All!G279:G280,"&gt;=500", All!G279:G280, "&lt;650")</f>
        <v>0</v>
      </c>
      <c r="T9">
        <f>COUNTIFS(All!G281:G286,"&gt;=500", All!G281:G286, "&lt;650")</f>
        <v>0</v>
      </c>
      <c r="U9" s="14">
        <f t="shared" ref="U9:U13" si="2">SUM(B9:T9)</f>
        <v>80</v>
      </c>
    </row>
    <row r="10" spans="1:21" x14ac:dyDescent="0.25">
      <c r="A10" t="s">
        <v>846</v>
      </c>
      <c r="B10">
        <f>COUNTIFS(All!G$2:G$16,"&gt;=650", All!G$2:G$16, "&lt;800")</f>
        <v>1</v>
      </c>
      <c r="C10">
        <f>COUNTIFS(All!G17:G33,"&gt;=650", All!G17:G33, "&lt;800")</f>
        <v>3</v>
      </c>
      <c r="D10">
        <f>COUNTIFS(All!G128:G150,"&gt;=650", All!G128:G150, "&lt;800")</f>
        <v>7</v>
      </c>
      <c r="E10">
        <f>COUNTIFS(All!G34:G84,"&gt;=650", All!G34:G84, "&lt;800")</f>
        <v>10</v>
      </c>
      <c r="F10">
        <f>COUNTIFS(All!G151:G183,"&gt;=650", All!G151:G183, "&lt;800")</f>
        <v>9</v>
      </c>
      <c r="G10">
        <f>COUNTIFS(All!G97:G121,"&gt;=650", All!G97:G121, "&lt;800")</f>
        <v>3</v>
      </c>
      <c r="H10">
        <f>COUNTIFS(All!G184:G221,"&gt;=650", All!G184:G221, "&lt;800")</f>
        <v>6</v>
      </c>
      <c r="I10">
        <f>COUNTIFS(All!G222:G241,"&gt;=650", All!G222:G241, "&lt;800")</f>
        <v>6</v>
      </c>
      <c r="J10">
        <f>COUNTIFS(All!G242:G259,"&gt;=650", All!G242:G259, "&lt;800")</f>
        <v>2</v>
      </c>
      <c r="K10">
        <f>COUNTIFS(All!G260:G272,"&gt;=650", All!G260:G272, "&lt;800")</f>
        <v>0</v>
      </c>
      <c r="L10">
        <f>COUNTIFS(All!G85,"&gt;=650", All!G85, "&lt;800")</f>
        <v>0</v>
      </c>
      <c r="M10">
        <f>COUNTIFS(All!G86:G88,"&gt;=650", All!G86:G88, "&lt;800")</f>
        <v>1</v>
      </c>
      <c r="N10">
        <f>COUNTIFS(All!G89:G93,"&gt;=650", All!G89:G93, "&lt;800")</f>
        <v>2</v>
      </c>
      <c r="O10">
        <f>COUNTIFS(All!G94:G96,"&gt;=650", All!G94:G96, "&lt;800")</f>
        <v>0</v>
      </c>
      <c r="P10">
        <f>COUNTIFS(All!G122,"&gt;=650", All!G122, "&lt;800")</f>
        <v>1</v>
      </c>
      <c r="Q10">
        <f>COUNTIFS(All!G123:G127,"&gt;=650", All!G123:G127, "&lt;800")</f>
        <v>2</v>
      </c>
      <c r="R10">
        <f>COUNTIFS(All!G273:G278,"&gt;=650", All!G273:G278, "&lt;800")</f>
        <v>3</v>
      </c>
      <c r="S10">
        <f>COUNTIFS(All!G279:G280,"&gt;=650", All!G279:G280, "&lt;800")</f>
        <v>0</v>
      </c>
      <c r="T10">
        <f>COUNTIFS(All!G281:G286,"&gt;=650", All!G281:G286, "&lt;800")</f>
        <v>0</v>
      </c>
      <c r="U10" s="14">
        <f t="shared" si="2"/>
        <v>56</v>
      </c>
    </row>
    <row r="11" spans="1:21" x14ac:dyDescent="0.25">
      <c r="A11" t="s">
        <v>847</v>
      </c>
      <c r="B11">
        <f>COUNTIFS(All!G$2:G$16,"&gt;=800", All!G$2:G$16, "&lt;1000")</f>
        <v>2</v>
      </c>
      <c r="C11">
        <f>COUNTIFS(All!G17:G33,"&gt;=800", All!G17:G33, "&lt;1000")</f>
        <v>3</v>
      </c>
      <c r="D11">
        <f>COUNTIFS(All!G128:G150,"&gt;=800", All!G128:G150, "&lt;1000")</f>
        <v>7</v>
      </c>
      <c r="E11">
        <f>COUNTIFS(All!G34:G84,"&gt;=800", All!G34:G84, "&lt;1000")</f>
        <v>14</v>
      </c>
      <c r="F11">
        <f>COUNTIFS(All!G151:G183,"&gt;=800", All!G151:G183, "&lt;1000")</f>
        <v>7</v>
      </c>
      <c r="G11">
        <f>COUNTIFS(All!G97:G121,"&gt;=800", All!G97:G121, "&lt;1000")</f>
        <v>3</v>
      </c>
      <c r="H11">
        <f>COUNTIFS(All!G184:G221,"&gt;=800", All!G184:G221, "&lt;1000")</f>
        <v>7</v>
      </c>
      <c r="I11">
        <f>COUNTIFS(All!G222:G241,"&gt;=800", All!G222:G241, "&lt;1000")</f>
        <v>3</v>
      </c>
      <c r="J11">
        <f>COUNTIFS(All!G242:G259,"&gt;=800", All!G242:G259, "&lt;1000")</f>
        <v>1</v>
      </c>
      <c r="K11">
        <f>COUNTIFS(All!G260:G272,"&gt;=800", All!G260:G272, "&lt;1000")</f>
        <v>0</v>
      </c>
      <c r="L11">
        <f>COUNTIFS(All!G85,"&gt;=800", All!G85, "&lt;1000")</f>
        <v>0</v>
      </c>
      <c r="M11">
        <f>COUNTIFS(All!G86:G88,"&gt;=800", All!G86:G88, "&lt;1000")</f>
        <v>2</v>
      </c>
      <c r="N11">
        <f>COUNTIFS(All!G89:G93,"&gt;=800", All!G89:G93, "&lt;1000")</f>
        <v>0</v>
      </c>
      <c r="O11">
        <f>COUNTIFS(All!G94:G96,"&gt;=800", All!G94:G96, "&lt;1000")</f>
        <v>0</v>
      </c>
      <c r="P11">
        <f>COUNTIFS(All!G122,"&gt;=800", All!G122, "&lt;1000")</f>
        <v>0</v>
      </c>
      <c r="Q11">
        <f>COUNTIFS(All!G123:G127,"&gt;=800", All!G123:G127, "&lt;1000")</f>
        <v>2</v>
      </c>
      <c r="R11">
        <f>COUNTIFS(All!G273:G278,"&gt;=800", All!G273:G278, "&lt;1000")</f>
        <v>1</v>
      </c>
      <c r="S11">
        <f>COUNTIFS(All!G279:G280,"&gt;=800", All!G279:G280, "&lt;1000")</f>
        <v>0</v>
      </c>
      <c r="T11">
        <f>COUNTIFS(All!G281:G286,"&gt;=800", All!G281:G286, "&lt;1000")</f>
        <v>0</v>
      </c>
      <c r="U11" s="14">
        <f t="shared" si="2"/>
        <v>52</v>
      </c>
    </row>
    <row r="12" spans="1:21" x14ac:dyDescent="0.25">
      <c r="A12" t="s">
        <v>848</v>
      </c>
      <c r="B12">
        <f>COUNTIFS(All!G$2:G$16,"&gt;=1000", All!G$2:G$16, "&lt;1500")</f>
        <v>2</v>
      </c>
      <c r="C12">
        <f>COUNTIFS(All!G17:G33,"&gt;=1000", All!G17:G33, "&lt;1500")</f>
        <v>0</v>
      </c>
      <c r="D12">
        <f>COUNTIFS(All!G128:G150,"&gt;=1000", All!G128:G150, "&lt;1500")</f>
        <v>2</v>
      </c>
      <c r="E12">
        <f>COUNTIFS(All!G34:G84,"&gt;=1000", All!G34:G84, "&lt;1500")</f>
        <v>11</v>
      </c>
      <c r="F12">
        <f>COUNTIFS(All!G151:G183,"&gt;=1000", All!G151:G183, "&lt;1500")</f>
        <v>4</v>
      </c>
      <c r="G12">
        <f>COUNTIFS(All!G97:G121,"&gt;=1000", All!G97:G121, "&lt;1500")</f>
        <v>2</v>
      </c>
      <c r="H12">
        <f>COUNTIFS(All!G184:G221,"&gt;=1000", All!G184:G221, "&lt;1500")</f>
        <v>1</v>
      </c>
      <c r="I12">
        <f>COUNTIFS(All!G222:G241,"&gt;=1000", All!G222:G241, "&lt;1500")</f>
        <v>0</v>
      </c>
      <c r="J12">
        <f>COUNTIFS(All!G242:G259,"&gt;=1000", All!G242:G259, "&lt;1500")</f>
        <v>1</v>
      </c>
      <c r="K12">
        <f>COUNTIFS(All!G260:G272,"&gt;=1000", All!G260:G272, "&lt;1500")</f>
        <v>0</v>
      </c>
      <c r="L12">
        <f>COUNTIFS(All!G85,"&gt;=1000", All!G85, "&lt;1500")</f>
        <v>1</v>
      </c>
      <c r="M12">
        <f>COUNTIFS(All!G86:G88,"&gt;=1000", All!G86:G88, "&lt;1500")</f>
        <v>0</v>
      </c>
      <c r="N12">
        <f>COUNTIFS(All!G89:G93,"&gt;=1000", All!G89:G93, "&lt;1500")</f>
        <v>1</v>
      </c>
      <c r="O12">
        <f>COUNTIFS(All!G94:G96,"&gt;=1000", All!G94:G96, "&lt;1500")</f>
        <v>0</v>
      </c>
      <c r="P12">
        <f>COUNTIFS(All!G122,"&gt;=1000", All!G122, "&lt;1500")</f>
        <v>0</v>
      </c>
      <c r="Q12">
        <f>COUNTIFS(All!G123:G127,"&gt;=1000", All!G123:G127, "&lt;1500")</f>
        <v>1</v>
      </c>
      <c r="R12">
        <f>COUNTIFS(All!G273:G278,"&gt;=1000", All!G273:G278, "&lt;1500")</f>
        <v>1</v>
      </c>
      <c r="S12">
        <f>COUNTIFS(All!G279:G280,"&gt;=1000", All!G279:G280, "&lt;1500")</f>
        <v>0</v>
      </c>
      <c r="T12">
        <f>COUNTIFS(All!G281:G286,"&gt;=1000", All!G281:G286, "&lt;1500")</f>
        <v>3</v>
      </c>
      <c r="U12" s="14">
        <f t="shared" si="2"/>
        <v>30</v>
      </c>
    </row>
    <row r="13" spans="1:21" x14ac:dyDescent="0.25">
      <c r="A13" t="s">
        <v>849</v>
      </c>
      <c r="B13">
        <f>COUNTIFS(All!G$2:G$16,"&gt;=1500")</f>
        <v>0</v>
      </c>
      <c r="C13">
        <f>COUNTIFS(All!G17:G33,"&gt;=1500")</f>
        <v>2</v>
      </c>
      <c r="D13">
        <f>COUNTIFS(All!G128:G150,"&gt;=1500")</f>
        <v>2</v>
      </c>
      <c r="E13">
        <f>COUNTIFS(All!G34:G84,"&gt;=1500")</f>
        <v>1</v>
      </c>
      <c r="F13">
        <f>COUNTIFS(All!G151:G183,"&gt;=1500")</f>
        <v>3</v>
      </c>
      <c r="G13">
        <f>COUNTIFS(All!G97:G121,"&gt;=1500")</f>
        <v>0</v>
      </c>
      <c r="H13">
        <f>COUNTIFS(All!G184:G221,"&gt;=1500")</f>
        <v>0</v>
      </c>
      <c r="I13">
        <f>COUNTIFS(All!G222:G241,"&gt;=1500")</f>
        <v>0</v>
      </c>
      <c r="J13">
        <f>COUNTIFS(All!G242:G259,"&gt;=1500")</f>
        <v>0</v>
      </c>
      <c r="K13">
        <f>COUNTIFS(All!G260:G272,"&gt;=1500")</f>
        <v>0</v>
      </c>
      <c r="L13">
        <f>COUNTIFS(All!G85,"&gt;=1500")</f>
        <v>0</v>
      </c>
      <c r="M13">
        <f>COUNTIFS(All!G86:G88,"&gt;=1500")</f>
        <v>0</v>
      </c>
      <c r="N13">
        <f>COUNTIFS(All!G89:G93,"&gt;=1500")</f>
        <v>0</v>
      </c>
      <c r="O13">
        <f>COUNTIFS(All!G94:G96,"&gt;=1500")</f>
        <v>3</v>
      </c>
      <c r="P13">
        <f>COUNTIFS(All!G122,"&gt;=1500")</f>
        <v>0</v>
      </c>
      <c r="Q13">
        <f>COUNTIFS(All!G123:G127,"&gt;=1500")</f>
        <v>0</v>
      </c>
      <c r="R13">
        <f>COUNTIFS(All!G273:G278,"&gt;=1500")</f>
        <v>0</v>
      </c>
      <c r="S13">
        <f>COUNTIFS(All!G279:G280,"&gt;=1500")</f>
        <v>0</v>
      </c>
      <c r="T13">
        <f>COUNTIFS(All!G281:G286,"&gt;=1500")</f>
        <v>3</v>
      </c>
      <c r="U13" s="14">
        <f t="shared" si="2"/>
        <v>14</v>
      </c>
    </row>
    <row r="14" spans="1:21" x14ac:dyDescent="0.25">
      <c r="A14" t="s">
        <v>946</v>
      </c>
      <c r="B14" s="9">
        <f>B7/B3</f>
        <v>1</v>
      </c>
      <c r="C14" s="9">
        <f t="shared" ref="C14:T14" si="3">C7/C3</f>
        <v>1</v>
      </c>
      <c r="D14" s="9">
        <f t="shared" si="3"/>
        <v>1</v>
      </c>
      <c r="E14" s="9">
        <f t="shared" si="3"/>
        <v>1</v>
      </c>
      <c r="F14" s="9">
        <f t="shared" si="3"/>
        <v>1</v>
      </c>
      <c r="G14" s="9">
        <f t="shared" si="3"/>
        <v>1</v>
      </c>
      <c r="H14" s="9">
        <f t="shared" si="3"/>
        <v>1</v>
      </c>
      <c r="I14" s="9">
        <f t="shared" si="3"/>
        <v>1</v>
      </c>
      <c r="J14" s="9">
        <f t="shared" si="3"/>
        <v>1</v>
      </c>
      <c r="K14" s="9">
        <f t="shared" si="3"/>
        <v>0</v>
      </c>
      <c r="L14" s="9">
        <f t="shared" si="3"/>
        <v>1</v>
      </c>
      <c r="M14" s="9">
        <f t="shared" si="3"/>
        <v>1</v>
      </c>
      <c r="N14" s="9">
        <f t="shared" si="3"/>
        <v>1</v>
      </c>
      <c r="O14" s="9">
        <f t="shared" si="3"/>
        <v>1</v>
      </c>
      <c r="P14" s="9">
        <f t="shared" si="3"/>
        <v>1</v>
      </c>
      <c r="Q14" s="9">
        <f t="shared" si="3"/>
        <v>1</v>
      </c>
      <c r="R14" s="9">
        <f t="shared" si="3"/>
        <v>1</v>
      </c>
      <c r="S14" s="9">
        <f t="shared" si="3"/>
        <v>1</v>
      </c>
      <c r="T14" s="9">
        <f t="shared" si="3"/>
        <v>1</v>
      </c>
      <c r="U14" s="9">
        <f t="shared" ref="U14" si="4">U7/U3</f>
        <v>0.95438596491228067</v>
      </c>
    </row>
    <row r="15" spans="1:21" x14ac:dyDescent="0.25">
      <c r="A15" t="s">
        <v>947</v>
      </c>
      <c r="B15" s="20">
        <f>B8/B$7</f>
        <v>0.33333333333333331</v>
      </c>
      <c r="C15" s="20">
        <f t="shared" ref="C15:T20" si="5">C8/C$7</f>
        <v>0.29411764705882354</v>
      </c>
      <c r="D15" s="20">
        <f t="shared" si="5"/>
        <v>0</v>
      </c>
      <c r="E15" s="20">
        <f t="shared" si="5"/>
        <v>3.9215686274509803E-2</v>
      </c>
      <c r="F15" s="20">
        <f t="shared" si="5"/>
        <v>6.0606060606060608E-2</v>
      </c>
      <c r="G15" s="20">
        <f t="shared" si="5"/>
        <v>0.28000000000000003</v>
      </c>
      <c r="H15" s="20">
        <f t="shared" si="5"/>
        <v>0.26315789473684209</v>
      </c>
      <c r="I15" s="20">
        <f t="shared" si="5"/>
        <v>0.15</v>
      </c>
      <c r="J15" s="20">
        <f t="shared" si="5"/>
        <v>0.22222222222222221</v>
      </c>
      <c r="K15" s="9"/>
      <c r="L15" s="20">
        <f t="shared" si="5"/>
        <v>0</v>
      </c>
      <c r="M15" s="20">
        <f t="shared" si="5"/>
        <v>0</v>
      </c>
      <c r="N15" s="20">
        <f t="shared" si="5"/>
        <v>0</v>
      </c>
      <c r="O15" s="20">
        <f t="shared" si="5"/>
        <v>0</v>
      </c>
      <c r="P15" s="20">
        <f t="shared" si="5"/>
        <v>0</v>
      </c>
      <c r="Q15" s="20">
        <f t="shared" si="5"/>
        <v>0</v>
      </c>
      <c r="R15" s="20">
        <f t="shared" si="5"/>
        <v>0</v>
      </c>
      <c r="S15" s="20">
        <f t="shared" si="5"/>
        <v>1</v>
      </c>
      <c r="T15" s="20">
        <f t="shared" si="5"/>
        <v>0</v>
      </c>
      <c r="U15" s="20">
        <f t="shared" ref="U15" si="6">U8/U$7</f>
        <v>0.14705882352941177</v>
      </c>
    </row>
    <row r="16" spans="1:21" x14ac:dyDescent="0.25">
      <c r="A16" t="s">
        <v>850</v>
      </c>
      <c r="B16" s="21">
        <f t="shared" ref="B16:Q20" si="7">B9/B$7</f>
        <v>0.33333333333333331</v>
      </c>
      <c r="C16" s="21">
        <f t="shared" si="7"/>
        <v>0.23529411764705882</v>
      </c>
      <c r="D16" s="21">
        <f t="shared" si="7"/>
        <v>0.21739130434782608</v>
      </c>
      <c r="E16" s="21">
        <f t="shared" si="7"/>
        <v>0.25490196078431371</v>
      </c>
      <c r="F16" s="21">
        <f t="shared" si="7"/>
        <v>0.24242424242424243</v>
      </c>
      <c r="G16" s="21">
        <f t="shared" si="7"/>
        <v>0.4</v>
      </c>
      <c r="H16" s="21">
        <f t="shared" si="7"/>
        <v>0.36842105263157893</v>
      </c>
      <c r="I16" s="21">
        <f t="shared" si="7"/>
        <v>0.4</v>
      </c>
      <c r="J16" s="21">
        <f t="shared" si="7"/>
        <v>0.55555555555555558</v>
      </c>
      <c r="K16" s="9"/>
      <c r="L16" s="21">
        <f t="shared" si="7"/>
        <v>0</v>
      </c>
      <c r="M16" s="21">
        <f t="shared" si="7"/>
        <v>0</v>
      </c>
      <c r="N16" s="21">
        <f t="shared" si="7"/>
        <v>0.4</v>
      </c>
      <c r="O16" s="21">
        <f t="shared" si="7"/>
        <v>0</v>
      </c>
      <c r="P16" s="21">
        <f t="shared" si="7"/>
        <v>0</v>
      </c>
      <c r="Q16" s="21">
        <f t="shared" si="7"/>
        <v>0</v>
      </c>
      <c r="R16" s="21">
        <f t="shared" si="5"/>
        <v>0.16666666666666666</v>
      </c>
      <c r="S16" s="21">
        <f t="shared" si="5"/>
        <v>0</v>
      </c>
      <c r="T16" s="21">
        <f t="shared" si="5"/>
        <v>0</v>
      </c>
      <c r="U16" s="21">
        <f t="shared" ref="U16" si="8">U9/U$7</f>
        <v>0.29411764705882354</v>
      </c>
    </row>
    <row r="17" spans="1:21" x14ac:dyDescent="0.25">
      <c r="A17" t="s">
        <v>851</v>
      </c>
      <c r="B17" s="21">
        <f t="shared" si="7"/>
        <v>6.6666666666666666E-2</v>
      </c>
      <c r="C17" s="21">
        <f t="shared" si="5"/>
        <v>0.17647058823529413</v>
      </c>
      <c r="D17" s="21">
        <f t="shared" si="5"/>
        <v>0.30434782608695654</v>
      </c>
      <c r="E17" s="21">
        <f t="shared" si="5"/>
        <v>0.19607843137254902</v>
      </c>
      <c r="F17" s="21">
        <f t="shared" si="5"/>
        <v>0.27272727272727271</v>
      </c>
      <c r="G17" s="21">
        <f t="shared" si="5"/>
        <v>0.12</v>
      </c>
      <c r="H17" s="21">
        <f t="shared" si="5"/>
        <v>0.15789473684210525</v>
      </c>
      <c r="I17" s="21">
        <f t="shared" si="5"/>
        <v>0.3</v>
      </c>
      <c r="J17" s="21">
        <f t="shared" si="5"/>
        <v>0.1111111111111111</v>
      </c>
      <c r="K17" s="9"/>
      <c r="L17" s="21">
        <f t="shared" si="5"/>
        <v>0</v>
      </c>
      <c r="M17" s="21">
        <f t="shared" si="5"/>
        <v>0.33333333333333331</v>
      </c>
      <c r="N17" s="21">
        <f t="shared" si="5"/>
        <v>0.4</v>
      </c>
      <c r="O17" s="21">
        <f t="shared" si="5"/>
        <v>0</v>
      </c>
      <c r="P17" s="21">
        <f t="shared" si="5"/>
        <v>1</v>
      </c>
      <c r="Q17" s="21">
        <f t="shared" si="5"/>
        <v>0.4</v>
      </c>
      <c r="R17" s="21">
        <f t="shared" si="5"/>
        <v>0.5</v>
      </c>
      <c r="S17" s="21">
        <f t="shared" si="5"/>
        <v>0</v>
      </c>
      <c r="T17" s="21">
        <f t="shared" si="5"/>
        <v>0</v>
      </c>
      <c r="U17" s="21">
        <f t="shared" ref="U17" si="9">U10/U$7</f>
        <v>0.20588235294117646</v>
      </c>
    </row>
    <row r="18" spans="1:21" x14ac:dyDescent="0.25">
      <c r="A18" t="s">
        <v>852</v>
      </c>
      <c r="B18" s="21">
        <f t="shared" si="7"/>
        <v>0.13333333333333333</v>
      </c>
      <c r="C18" s="21">
        <f t="shared" si="5"/>
        <v>0.17647058823529413</v>
      </c>
      <c r="D18" s="21">
        <f t="shared" si="5"/>
        <v>0.30434782608695654</v>
      </c>
      <c r="E18" s="21">
        <f t="shared" si="5"/>
        <v>0.27450980392156865</v>
      </c>
      <c r="F18" s="21">
        <f t="shared" si="5"/>
        <v>0.21212121212121213</v>
      </c>
      <c r="G18" s="21">
        <f t="shared" si="5"/>
        <v>0.12</v>
      </c>
      <c r="H18" s="21">
        <f t="shared" si="5"/>
        <v>0.18421052631578946</v>
      </c>
      <c r="I18" s="21">
        <f t="shared" si="5"/>
        <v>0.15</v>
      </c>
      <c r="J18" s="21">
        <f t="shared" si="5"/>
        <v>5.5555555555555552E-2</v>
      </c>
      <c r="K18" s="9"/>
      <c r="L18" s="21">
        <f t="shared" si="5"/>
        <v>0</v>
      </c>
      <c r="M18" s="21">
        <f t="shared" si="5"/>
        <v>0.66666666666666663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0.4</v>
      </c>
      <c r="R18" s="21">
        <f t="shared" si="5"/>
        <v>0.16666666666666666</v>
      </c>
      <c r="S18" s="21">
        <f>S11/S$7</f>
        <v>0</v>
      </c>
      <c r="T18" s="21">
        <f t="shared" si="5"/>
        <v>0</v>
      </c>
      <c r="U18" s="21">
        <f t="shared" ref="U18" si="10">U11/U$7</f>
        <v>0.19117647058823528</v>
      </c>
    </row>
    <row r="19" spans="1:21" x14ac:dyDescent="0.25">
      <c r="A19" t="s">
        <v>853</v>
      </c>
      <c r="B19" s="21">
        <f t="shared" si="7"/>
        <v>0.13333333333333333</v>
      </c>
      <c r="C19" s="21">
        <f t="shared" si="5"/>
        <v>0</v>
      </c>
      <c r="D19" s="21">
        <f t="shared" si="5"/>
        <v>8.6956521739130432E-2</v>
      </c>
      <c r="E19" s="21">
        <f t="shared" si="5"/>
        <v>0.21568627450980393</v>
      </c>
      <c r="F19" s="21">
        <f t="shared" si="5"/>
        <v>0.12121212121212122</v>
      </c>
      <c r="G19" s="21">
        <f t="shared" si="5"/>
        <v>0.08</v>
      </c>
      <c r="H19" s="21">
        <f t="shared" si="5"/>
        <v>2.6315789473684209E-2</v>
      </c>
      <c r="I19" s="21">
        <f t="shared" si="5"/>
        <v>0</v>
      </c>
      <c r="J19" s="21">
        <f t="shared" si="5"/>
        <v>5.5555555555555552E-2</v>
      </c>
      <c r="K19" s="9"/>
      <c r="L19" s="21">
        <f t="shared" si="5"/>
        <v>1</v>
      </c>
      <c r="M19" s="21">
        <f t="shared" si="5"/>
        <v>0</v>
      </c>
      <c r="N19" s="21">
        <f t="shared" si="5"/>
        <v>0.2</v>
      </c>
      <c r="O19" s="21">
        <f t="shared" si="5"/>
        <v>0</v>
      </c>
      <c r="P19" s="21">
        <f t="shared" si="5"/>
        <v>0</v>
      </c>
      <c r="Q19" s="21">
        <f t="shared" si="5"/>
        <v>0.2</v>
      </c>
      <c r="R19" s="21">
        <f t="shared" si="5"/>
        <v>0.16666666666666666</v>
      </c>
      <c r="S19" s="21">
        <f t="shared" si="5"/>
        <v>0</v>
      </c>
      <c r="T19" s="21">
        <f t="shared" si="5"/>
        <v>0.5</v>
      </c>
      <c r="U19" s="21">
        <f t="shared" ref="U19" si="11">U12/U$7</f>
        <v>0.11029411764705882</v>
      </c>
    </row>
    <row r="20" spans="1:21" x14ac:dyDescent="0.25">
      <c r="A20" t="s">
        <v>854</v>
      </c>
      <c r="B20" s="22">
        <f t="shared" si="7"/>
        <v>0</v>
      </c>
      <c r="C20" s="22">
        <f t="shared" si="5"/>
        <v>0.11764705882352941</v>
      </c>
      <c r="D20" s="22">
        <f t="shared" si="5"/>
        <v>8.6956521739130432E-2</v>
      </c>
      <c r="E20" s="22">
        <f t="shared" si="5"/>
        <v>1.9607843137254902E-2</v>
      </c>
      <c r="F20" s="22">
        <f t="shared" si="5"/>
        <v>9.0909090909090912E-2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9"/>
      <c r="L20" s="22">
        <f t="shared" si="5"/>
        <v>0</v>
      </c>
      <c r="M20" s="22">
        <f t="shared" si="5"/>
        <v>0</v>
      </c>
      <c r="N20" s="22">
        <f t="shared" si="5"/>
        <v>0</v>
      </c>
      <c r="O20" s="22">
        <f t="shared" si="5"/>
        <v>1</v>
      </c>
      <c r="P20" s="22">
        <f t="shared" si="5"/>
        <v>0</v>
      </c>
      <c r="Q20" s="22">
        <f t="shared" si="5"/>
        <v>0</v>
      </c>
      <c r="R20" s="22">
        <f t="shared" si="5"/>
        <v>0</v>
      </c>
      <c r="S20" s="22">
        <f t="shared" si="5"/>
        <v>0</v>
      </c>
      <c r="T20" s="22">
        <f t="shared" si="5"/>
        <v>0.5</v>
      </c>
      <c r="U20" s="22">
        <f t="shared" ref="U20" si="12">U13/U$7</f>
        <v>5.1470588235294115E-2</v>
      </c>
    </row>
    <row r="21" spans="1:21" x14ac:dyDescent="0.25">
      <c r="A21" t="s">
        <v>855</v>
      </c>
      <c r="B21" s="17">
        <f>MEDIAN(All!G$2:G$16)</f>
        <v>550</v>
      </c>
      <c r="C21" s="18">
        <f>MEDIAN(All!G17:G33)</f>
        <v>580</v>
      </c>
      <c r="D21" s="18">
        <f>MEDIAN(All!G128:G150)</f>
        <v>700</v>
      </c>
      <c r="E21" s="18">
        <f>MEDIAN(All!G34:G84)</f>
        <v>800</v>
      </c>
      <c r="F21" s="18">
        <f>MEDIAN(All!G151:G183)</f>
        <v>670</v>
      </c>
      <c r="G21" s="18">
        <f>MEDIAN(All!G97:G121)</f>
        <v>570</v>
      </c>
      <c r="H21" s="18">
        <f>MEDIAN(All!G184:G221)</f>
        <v>600</v>
      </c>
      <c r="I21" s="18">
        <f>MEDIAN(All!G222:G241)</f>
        <v>600</v>
      </c>
      <c r="J21" s="18">
        <f>MEDIAN(All!G242:G259)</f>
        <v>550</v>
      </c>
      <c r="K21" s="18"/>
      <c r="L21" s="18">
        <f>MEDIAN(All!G85)</f>
        <v>1450</v>
      </c>
      <c r="M21" s="18">
        <f>MEDIAN(All!G86:G88)</f>
        <v>850</v>
      </c>
      <c r="N21" s="18">
        <f>MEDIAN(All!G89:G93)</f>
        <v>650</v>
      </c>
      <c r="O21" s="18">
        <f>MEDIAN(All!G94:G96)</f>
        <v>1800</v>
      </c>
      <c r="P21" s="18">
        <f>MEDIAN(All!G122)</f>
        <v>750</v>
      </c>
      <c r="Q21" s="18">
        <f>MEDIAN(All!G123:G127)</f>
        <v>850</v>
      </c>
      <c r="R21" s="18">
        <f>MEDIAN(All!G273:G278)</f>
        <v>755</v>
      </c>
      <c r="S21" s="18">
        <f>MEDIAN(All!G279:G280)</f>
        <v>350</v>
      </c>
      <c r="T21" s="19">
        <f>MEDIAN(All!G281:G286)</f>
        <v>1500</v>
      </c>
      <c r="U21" s="16">
        <f>MEDIAN(All!G2:G286)</f>
        <v>650</v>
      </c>
    </row>
    <row r="22" spans="1:21" x14ac:dyDescent="0.25">
      <c r="A22" t="s">
        <v>856</v>
      </c>
      <c r="B22" s="17">
        <f>AVERAGE(All!G$2:G$16)</f>
        <v>637.33333333333337</v>
      </c>
      <c r="C22" s="18">
        <f>AVERAGE(All!G17:G33)</f>
        <v>772.94117647058829</v>
      </c>
      <c r="D22" s="18">
        <f>AVERAGE(All!G128:G150)</f>
        <v>870.6521739130435</v>
      </c>
      <c r="E22" s="18">
        <f>AVERAGE(All!G34:G84)</f>
        <v>827.64705882352939</v>
      </c>
      <c r="F22" s="18">
        <f>AVERAGE(All!G151:G183)</f>
        <v>832.42424242424238</v>
      </c>
      <c r="G22" s="18">
        <f>AVERAGE(All!G97:G121)</f>
        <v>624.79999999999995</v>
      </c>
      <c r="H22" s="18">
        <f>AVERAGE(All!G184:G221)</f>
        <v>614.73684210526312</v>
      </c>
      <c r="I22" s="18">
        <f>AVERAGE(All!G222:G241)</f>
        <v>618.25</v>
      </c>
      <c r="J22" s="18">
        <f>AVERAGE(All!G242:G259)</f>
        <v>590</v>
      </c>
      <c r="K22" s="18"/>
      <c r="L22" s="18">
        <f>AVERAGE(All!G85)</f>
        <v>1450</v>
      </c>
      <c r="M22" s="18">
        <f>AVERAGE(All!G86:G88)</f>
        <v>833.33333333333337</v>
      </c>
      <c r="N22" s="18">
        <f>AVERAGE(All!G89:G93)</f>
        <v>680</v>
      </c>
      <c r="O22" s="18">
        <f>AVERAGE(All!G94:G96)</f>
        <v>1833.3333333333333</v>
      </c>
      <c r="P22" s="18">
        <f>AVERAGE(All!G122)</f>
        <v>750</v>
      </c>
      <c r="Q22" s="18">
        <f>AVERAGE(All!G123:G127)</f>
        <v>876</v>
      </c>
      <c r="R22" s="18">
        <f>AVERAGE(All!G273:G278)</f>
        <v>835</v>
      </c>
      <c r="S22" s="18">
        <f>AVERAGE(All!G279:G280)</f>
        <v>350</v>
      </c>
      <c r="T22" s="19">
        <f>AVERAGE(All!G281:G286)</f>
        <v>1483.3333333333333</v>
      </c>
      <c r="U22" s="16">
        <f>AVERAGE(All!G2:G286)</f>
        <v>760.88235294117646</v>
      </c>
    </row>
    <row r="23" spans="1:21" x14ac:dyDescent="0.25">
      <c r="A23" t="s">
        <v>948</v>
      </c>
      <c r="B23" s="17">
        <f>CORREL(All!$AD2:$AD16, All!$G2:$G16)</f>
        <v>-0.91184930822044497</v>
      </c>
      <c r="C23" s="18">
        <f>CORREL(All!$AD17:$AD33, All!$G17:$G33)</f>
        <v>-0.62026932737637797</v>
      </c>
      <c r="D23" s="18">
        <f>CORREL(All!$AD128:$AD150, All!$G128:$G150)</f>
        <v>-0.4226131188524358</v>
      </c>
      <c r="E23" s="18">
        <f>CORREL(All!$AD34:$AD84, All!$G34:$G84)</f>
        <v>5.9243948226930958E-2</v>
      </c>
      <c r="F23" s="18">
        <f>CORREL(All!$AD151:$AD183, All!$G151:$G183)</f>
        <v>-0.38820093290183005</v>
      </c>
      <c r="G23" s="18">
        <f>CORREL(All!$AD97:$AD121, All!$G97:$G121)</f>
        <v>-9.1914710265763824E-2</v>
      </c>
      <c r="H23" s="18">
        <f>CORREL(All!$AD184:$AD221, All!$G184:$G221)</f>
        <v>0.50287612306028018</v>
      </c>
      <c r="I23" s="18">
        <f>CORREL(All!$AD222:$AD241, All!$G222:$G241)</f>
        <v>0.33392930108175761</v>
      </c>
      <c r="J23" s="19">
        <f>CORREL(All!$AD242:$AD259, All!$G242:$G259)</f>
        <v>-0.44443660574214922</v>
      </c>
    </row>
    <row r="24" spans="1:21" x14ac:dyDescent="0.25">
      <c r="A24" t="s">
        <v>949</v>
      </c>
      <c r="B24" s="15">
        <f>AVERAGE(All!$Y$2:$Y$16)</f>
        <v>0.93725490196078431</v>
      </c>
      <c r="C24" s="15">
        <f>AVERAGE(All!$Y$17:$Y$33)</f>
        <v>0.93194925028835063</v>
      </c>
      <c r="D24" s="15">
        <f>AVERAGE(All!$Y$128:$Y$150)</f>
        <v>1.0128968253968254</v>
      </c>
      <c r="E24" s="15">
        <f>AVERAGE(All!$Y$34:$Y$84)</f>
        <v>0.93974900304207676</v>
      </c>
      <c r="F24" s="15">
        <f>AVERAGE(All!$Y$151:$Y$183)</f>
        <v>0.88738771370617187</v>
      </c>
      <c r="G24" s="15">
        <f>AVERAGE(All!$Y$97:$Y$121)</f>
        <v>0.89948235552455502</v>
      </c>
      <c r="H24" s="15">
        <f>AVERAGE(All!$Y$184:$Y$221)</f>
        <v>0.93322460563172638</v>
      </c>
      <c r="I24" s="15">
        <f>AVERAGE(All!$Y$222:$Y$241)</f>
        <v>0.86838235294117661</v>
      </c>
      <c r="J24" s="15">
        <f>AVERAGE(All!$Y$222:$Y$259)</f>
        <v>0.89218911248710031</v>
      </c>
      <c r="K24" s="15">
        <f>AVERAGE(All!$Y$260:$Y$272)</f>
        <v>0.91440422322775261</v>
      </c>
      <c r="L24" s="15"/>
      <c r="M24" s="15">
        <f>AVERAGE(All!$Y$86:$Y$88)</f>
        <v>0.98511904761904756</v>
      </c>
      <c r="N24" s="15">
        <f>AVERAGE(All!$Y$89:$Y$93)</f>
        <v>0.85588235294117643</v>
      </c>
      <c r="O24" s="15">
        <f>AVERAGE(All!$Y$94:$Y$96)</f>
        <v>0.91736694677871145</v>
      </c>
      <c r="P24" s="15">
        <f>All!Y122</f>
        <v>1.0555555555555556</v>
      </c>
      <c r="Q24" s="15">
        <f>AVERAGE(All!$Y$123:$Y$127)</f>
        <v>0.98988095238095242</v>
      </c>
      <c r="R24" s="15">
        <f>AVERAGE(All!$Y$273:$Y$278)</f>
        <v>0.79761207019039493</v>
      </c>
      <c r="S24" s="15"/>
      <c r="T24" s="15">
        <f>AVERAGE(All!$Y$281:$Y$286)</f>
        <v>1</v>
      </c>
      <c r="U24" s="9">
        <f>AVERAGE(All!$Y$2:$Y$286)</f>
        <v>0.9224432827877781</v>
      </c>
    </row>
    <row r="25" spans="1:21" x14ac:dyDescent="0.25">
      <c r="A25" t="s">
        <v>950</v>
      </c>
      <c r="B25" s="17">
        <f>MIN(All!$Y$2:$Y$16)</f>
        <v>0.82352941176470584</v>
      </c>
      <c r="C25" s="18">
        <f>MIN(All!$Y$17:$Y$33)</f>
        <v>0.82352941176470584</v>
      </c>
      <c r="D25" s="18">
        <f>MIN(All!$Y$128:$Y$150)</f>
        <v>0.9375</v>
      </c>
      <c r="E25" s="18">
        <f>MIN(All!$Y$34:$Y$84)</f>
        <v>0.76</v>
      </c>
      <c r="F25" s="18">
        <f>MIN(All!$Y$151:$Y$183)</f>
        <v>0.82352941176470584</v>
      </c>
      <c r="G25" s="18">
        <f>MIN(All!$Y$97:$Y$121)</f>
        <v>0.72222222222222221</v>
      </c>
      <c r="H25" s="18">
        <f>MIN(All!$Y$184:$Y$221)</f>
        <v>0.76190476190476186</v>
      </c>
      <c r="I25" s="18">
        <f>MIN(All!$Y$222:$Y$241)</f>
        <v>0.76470588235294112</v>
      </c>
      <c r="J25" s="18">
        <f>MIN(All!$Y$242:$Y$259)</f>
        <v>0.8125</v>
      </c>
      <c r="K25" s="18">
        <f>MIN(All!$Y$260:$Y$272)</f>
        <v>0.6875</v>
      </c>
      <c r="L25" s="18"/>
      <c r="M25" s="18">
        <f>MIN(All!$Y$86:$Y$88)</f>
        <v>0.8125</v>
      </c>
      <c r="N25" s="18">
        <f>MIN(All!$Y$89:$Y$93)</f>
        <v>0.76470588235294112</v>
      </c>
      <c r="O25" s="18">
        <f>MIN(All!$Y$94:$Y$96)</f>
        <v>0.88235294117647056</v>
      </c>
      <c r="P25" s="18">
        <f>All!Y122</f>
        <v>1.0555555555555556</v>
      </c>
      <c r="Q25" s="18">
        <f>MIN(All!$Y$123:$Y$127)</f>
        <v>0.76190476190476186</v>
      </c>
      <c r="R25" s="18">
        <f>MIN(All!$Y$273:$Y$278)</f>
        <v>0.6470588235294118</v>
      </c>
      <c r="S25" s="18"/>
      <c r="T25" s="19">
        <f>MIN(All!$Y$281:$Y$286)</f>
        <v>1</v>
      </c>
      <c r="U25" s="9">
        <f>MIN(All!$Y$2:$Y$286)</f>
        <v>0.6470588235294118</v>
      </c>
    </row>
    <row r="26" spans="1:21" x14ac:dyDescent="0.25">
      <c r="A26" t="s">
        <v>951</v>
      </c>
      <c r="B26" s="15">
        <f>MAX(All!$Y$2:$Y$16)</f>
        <v>1.2352941176470589</v>
      </c>
      <c r="C26" s="15">
        <f>MAX(All!$Y$17:$Y$33)</f>
        <v>1.2352941176470589</v>
      </c>
      <c r="D26" s="15">
        <f>MAX(All!$Y$128:$Y$150)</f>
        <v>1.3125</v>
      </c>
      <c r="E26" s="15">
        <f>MAX(All!$Y$34:$Y$84)</f>
        <v>1.1875</v>
      </c>
      <c r="F26" s="15">
        <f>MAX(All!$Y$151:$Y$183)</f>
        <v>1.2941176470588236</v>
      </c>
      <c r="G26" s="15">
        <f>MAX(All!$Y$97:$Y$121)</f>
        <v>1.1875</v>
      </c>
      <c r="H26" s="15">
        <f>MAX(All!$Y$184:$Y$221)</f>
        <v>1.2941176470588236</v>
      </c>
      <c r="I26" s="15">
        <f>MAX(All!$Y$222:$Y$241)</f>
        <v>1.1764705882352942</v>
      </c>
      <c r="J26" s="15">
        <f>MAX(All!$Y$242:$Y$259)</f>
        <v>1.2941176470588236</v>
      </c>
      <c r="K26" s="15">
        <f>MAX(All!$Y$260:$Y$272)</f>
        <v>1.3125</v>
      </c>
      <c r="L26" s="15"/>
      <c r="M26" s="15">
        <f>MAX(All!$Y$86:$Y$88)</f>
        <v>1.0714285714285714</v>
      </c>
      <c r="N26" s="15">
        <f>MAX(All!$Y$89:$Y$93)</f>
        <v>1</v>
      </c>
      <c r="O26" s="15">
        <f>MAX(All!$Y$94:$Y$96)</f>
        <v>0.95238095238095233</v>
      </c>
      <c r="P26" s="15">
        <f>All!Y122</f>
        <v>1.0555555555555556</v>
      </c>
      <c r="Q26" s="15">
        <f>MAX(All!$Y$123:$Y$127)</f>
        <v>1.0625</v>
      </c>
      <c r="R26" s="15">
        <f>MAX(All!$Y$273:$Y$278)</f>
        <v>1.21875</v>
      </c>
      <c r="S26" s="15"/>
      <c r="T26" s="15">
        <f>MAX(All!$Y$281:$Y$286)</f>
        <v>1</v>
      </c>
      <c r="U26" s="9">
        <f>MAX(All!$Y$2:$Y$286)</f>
        <v>1.3125</v>
      </c>
    </row>
    <row r="27" spans="1:21" x14ac:dyDescent="0.25">
      <c r="A27" t="s">
        <v>952</v>
      </c>
      <c r="B27" s="15">
        <f>AVERAGE(All!$Z$2:$Z$16)</f>
        <v>3.944588744588744</v>
      </c>
      <c r="C27" s="15">
        <f>AVERAGE(All!$Z$17:$Z$33)</f>
        <v>3.9511077158135985</v>
      </c>
      <c r="D27" s="15">
        <f>AVERAGE(All!$Z$128:$Z$150)</f>
        <v>3.7714646464646457</v>
      </c>
      <c r="E27" s="15">
        <f>AVERAGE(All!$Z$34:$Z$84)</f>
        <v>3.9002164502164498</v>
      </c>
      <c r="F27" s="15">
        <f>AVERAGE(All!$Z$151:$Z$183)</f>
        <v>3.9149126735333626</v>
      </c>
      <c r="G27" s="15">
        <f>AVERAGE(All!$Z$97:$Z$121)</f>
        <v>3.8595041322314043</v>
      </c>
      <c r="H27" s="15">
        <f>AVERAGE(All!$Z$184:$Z$221)</f>
        <v>3.7968347442031649</v>
      </c>
      <c r="I27" s="15">
        <f>AVERAGE(All!$Z$222:$Z$241)</f>
        <v>3.8623376623376631</v>
      </c>
      <c r="J27" s="15">
        <f>AVERAGE(All!$Z$242:$Z$259)</f>
        <v>3.9797979797979792</v>
      </c>
      <c r="K27" s="15">
        <f>AVERAGE(All!$Z$260:$Z$272)</f>
        <v>3.8566433566433558</v>
      </c>
      <c r="L27" s="15"/>
      <c r="M27" s="15">
        <f>AVERAGE(All!$Z$86:$Z$88)</f>
        <v>4.2323232323232327</v>
      </c>
      <c r="N27" s="15">
        <f>AVERAGE(All!$Z$89:$Z$93)</f>
        <v>4.2545454545454549</v>
      </c>
      <c r="O27" s="15">
        <f>AVERAGE(All!$Z$94:$Z$96)</f>
        <v>3.9090909090909092</v>
      </c>
      <c r="P27" s="15">
        <f>All!Z122</f>
        <v>3.4545454545454546</v>
      </c>
      <c r="Q27" s="15">
        <f>AVERAGE(All!$Z$123:$Z$127)</f>
        <v>3.8545454545454545</v>
      </c>
      <c r="R27" s="15">
        <f>AVERAGE(All!$Z$273:$Z$278)</f>
        <v>3.5272727272727273</v>
      </c>
      <c r="S27" s="15"/>
      <c r="T27" s="15">
        <f>AVERAGE(All!$Z$281:$Z$286)</f>
        <v>4.5454545454545459</v>
      </c>
      <c r="U27" s="9">
        <f>AVERAGE(All!$Z$2:$Z$286)</f>
        <v>3.8980852480852466</v>
      </c>
    </row>
    <row r="28" spans="1:21" x14ac:dyDescent="0.25">
      <c r="A28" t="s">
        <v>953</v>
      </c>
      <c r="B28" s="15">
        <f>MIN(All!$Z$2:$Z$16)</f>
        <v>3</v>
      </c>
      <c r="C28" s="15">
        <f>MIN(All!$Z$17:$Z$33)</f>
        <v>3</v>
      </c>
      <c r="D28" s="15">
        <f>MIN(All!$Z$128:$Z$150)</f>
        <v>3.5</v>
      </c>
      <c r="E28" s="15">
        <f>MIN(All!$Z$34:$Z$84)</f>
        <v>3.4285714285714284</v>
      </c>
      <c r="F28" s="15">
        <f>MIN(All!$Z$151:$Z$183)</f>
        <v>3.1428571428571428</v>
      </c>
      <c r="G28" s="15">
        <f>MIN(All!$Z$97:$Z$121)</f>
        <v>3.4545454545454546</v>
      </c>
      <c r="H28" s="15">
        <f>MIN(All!$Z$184:$Z$221)</f>
        <v>2.9090909090909092</v>
      </c>
      <c r="I28" s="15">
        <f>MIN(All!$Z$222:$Z$241)</f>
        <v>3.4285714285714284</v>
      </c>
      <c r="J28" s="15">
        <f>MIN(All!$Z$242:$Z$259)</f>
        <v>3.1428571428571428</v>
      </c>
      <c r="K28" s="15">
        <f>MIN(All!$Z$260:$Z$272)</f>
        <v>3</v>
      </c>
      <c r="L28" s="15"/>
      <c r="M28" s="15">
        <f>MIN(All!$Z$86:$Z$88)</f>
        <v>4.166666666666667</v>
      </c>
      <c r="N28" s="15">
        <f>MIN(All!$Z$89:$Z$93)</f>
        <v>4</v>
      </c>
      <c r="O28" s="15">
        <f>MIN(All!$Z$94:$Z$96)</f>
        <v>3.6363636363636362</v>
      </c>
      <c r="P28" s="15">
        <f>All!Z122</f>
        <v>3.4545454545454546</v>
      </c>
      <c r="Q28" s="15">
        <f>MIN(All!$Z$123:$Z$127)</f>
        <v>2.9090909090909092</v>
      </c>
      <c r="R28" s="15">
        <f>MIN(All!$Z$273:$Z$278)</f>
        <v>3.2727272727272729</v>
      </c>
      <c r="S28" s="15"/>
      <c r="T28" s="15">
        <f>MIN(All!$Z$281:$Z$286)</f>
        <v>4.5454545454545459</v>
      </c>
      <c r="U28" s="9">
        <f>MIN(All!$Z$2:$Z$286)</f>
        <v>2.9090909090909092</v>
      </c>
    </row>
    <row r="29" spans="1:21" x14ac:dyDescent="0.25">
      <c r="A29" t="s">
        <v>954</v>
      </c>
      <c r="B29" s="17">
        <f>MAX(All!$Z$2:$Z$16)</f>
        <v>4.5454545454545459</v>
      </c>
      <c r="C29" s="18">
        <f>MAX(All!$Z$17:$Z$33)</f>
        <v>4.5454545454545459</v>
      </c>
      <c r="D29" s="18">
        <f>MAX(All!$Z$128:$Z$150)</f>
        <v>4.1818181818181817</v>
      </c>
      <c r="E29" s="18">
        <f>MAX(All!$Z$34:$Z$84)</f>
        <v>4.5454545454545459</v>
      </c>
      <c r="F29" s="18">
        <f>MAX(All!$Z$151:$Z$183)</f>
        <v>4.3636363636363633</v>
      </c>
      <c r="G29" s="18">
        <f>MAX(All!$Z$97:$Z$121)</f>
        <v>4.3636363636363633</v>
      </c>
      <c r="H29" s="18">
        <f>MAX(All!$Z$184:$Z$221)</f>
        <v>4.3636363636363633</v>
      </c>
      <c r="I29" s="18">
        <f>MAX(All!$Z$222:$Z$241)</f>
        <v>4.3636363636363633</v>
      </c>
      <c r="J29" s="18">
        <f>MAX(All!$Z$242:$Z$259)</f>
        <v>4.5454545454545459</v>
      </c>
      <c r="K29" s="18">
        <f>MAX(All!$Z$260:$Z$272)</f>
        <v>4.3636363636363633</v>
      </c>
      <c r="L29" s="18"/>
      <c r="M29" s="18">
        <f>MAX(All!$Z$86:$Z$88)</f>
        <v>4.3636363636363633</v>
      </c>
      <c r="N29" s="18">
        <f>MAX(All!$Z$89:$Z$93)</f>
        <v>4.5454545454545459</v>
      </c>
      <c r="O29" s="18">
        <f>MAX(All!$Z$94:$Z$96)</f>
        <v>4.1818181818181817</v>
      </c>
      <c r="P29" s="18">
        <f>All!Z122</f>
        <v>3.4545454545454546</v>
      </c>
      <c r="Q29" s="18">
        <f>MAX(All!$Z$123:$Z$127)</f>
        <v>4.1818181818181817</v>
      </c>
      <c r="R29" s="18">
        <f>MAX(All!$Z$273:$Z$278)</f>
        <v>3.8181818181818183</v>
      </c>
      <c r="S29" s="18"/>
      <c r="T29" s="19">
        <f>MAX(All!$Z$281:$Z$286)</f>
        <v>4.5454545454545459</v>
      </c>
      <c r="U29" s="9">
        <f>MAX(All!$Z$2:$Z$286)</f>
        <v>4.5454545454545459</v>
      </c>
    </row>
    <row r="30" spans="1:21" x14ac:dyDescent="0.25">
      <c r="A30" t="s">
        <v>955</v>
      </c>
      <c r="B30" s="15">
        <f>AVERAGE(All!$AA$2:$AA$16)</f>
        <v>3.0073338426279599</v>
      </c>
      <c r="C30" s="15">
        <f>AVERAGE(All!$AA$17:$AA$33)</f>
        <v>3.0191584655252477</v>
      </c>
      <c r="D30" s="15">
        <f>AVERAGE(All!$AA$128:$AA$150)</f>
        <v>2.7585678210678211</v>
      </c>
      <c r="E30" s="15">
        <f>AVERAGE(All!$AA$34:$AA$84)</f>
        <v>2.960467447174373</v>
      </c>
      <c r="F30" s="15">
        <f>AVERAGE(All!$AA$151:$AA$183)</f>
        <v>3.0275249598271898</v>
      </c>
      <c r="G30" s="15">
        <f>AVERAGE(All!$AA$97:$AA$121)</f>
        <v>2.9600217767068497</v>
      </c>
      <c r="H30" s="15">
        <f>AVERAGE(All!$AA$184:$AA$221)</f>
        <v>2.8636101385714388</v>
      </c>
      <c r="I30" s="15">
        <f>AVERAGE(All!$AA$222:$AA$241)</f>
        <v>2.9939553093964855</v>
      </c>
      <c r="J30" s="15">
        <f>AVERAGE(All!$AA$242:$AA$259)</f>
        <v>3.061156912259853</v>
      </c>
      <c r="K30" s="15">
        <f>AVERAGE(All!$AA$260:$AA$272)</f>
        <v>2.9422391334156042</v>
      </c>
      <c r="L30" s="15"/>
      <c r="M30" s="15">
        <f>AVERAGE(All!$AA$86:$AA$88)</f>
        <v>3.2472041847041848</v>
      </c>
      <c r="N30" s="15">
        <f>AVERAGE(All!$AA$89:$AA$93)</f>
        <v>3.3986631016042779</v>
      </c>
      <c r="O30" s="15">
        <f>AVERAGE(All!$AA$94:$AA$96)</f>
        <v>2.9917239623121974</v>
      </c>
      <c r="P30" s="15">
        <f>All!AA122</f>
        <v>2.3989898989898988</v>
      </c>
      <c r="Q30" s="15">
        <f>AVERAGE(All!$AA$123:$AA$127)</f>
        <v>2.8646645021645023</v>
      </c>
      <c r="R30" s="15">
        <f>AVERAGE(All!$AA$273:$AA$278)</f>
        <v>2.7296606570823321</v>
      </c>
      <c r="S30" s="15"/>
      <c r="T30" s="15">
        <f>AVERAGE(All!$AA$281:$AA$286)</f>
        <v>3.5454545454545463</v>
      </c>
      <c r="U30" s="9">
        <f>AVERAGE(All!$AA$2:$AA$286)</f>
        <v>2.975641965297469</v>
      </c>
    </row>
    <row r="31" spans="1:21" x14ac:dyDescent="0.25">
      <c r="A31" t="s">
        <v>956</v>
      </c>
      <c r="B31" s="24">
        <f>(COUNTIF(All!$AA$2:$AA$7,"&gt;=3"))/B$3</f>
        <v>0.33333333333333331</v>
      </c>
      <c r="C31" s="25">
        <f>(COUNTIF(All!$AA$17:$AA$33,"&gt;=3"))/C$3</f>
        <v>0.6470588235294118</v>
      </c>
      <c r="D31" s="25">
        <f>(COUNTIF(All!$AA$128:$AA$150,"&gt;=3"))/D$3</f>
        <v>4.3478260869565216E-2</v>
      </c>
      <c r="E31" s="25">
        <f>(COUNTIF(All!$AA$34:$AA$84,"&gt;=3"))/E$3</f>
        <v>0.50980392156862742</v>
      </c>
      <c r="F31" s="25">
        <f>(COUNTIF(All!$AA$151:$AA$183,"&gt;=3"))/F$3</f>
        <v>0.48484848484848486</v>
      </c>
      <c r="G31" s="25">
        <f>(COUNTIF(All!$AA$97:$AA$121,"&gt;=3"))/G$3</f>
        <v>0.44</v>
      </c>
      <c r="H31" s="25">
        <f>(COUNTIF(All!$AA$184:$AA$221,"&gt;=3"))/H$3</f>
        <v>0.57894736842105265</v>
      </c>
      <c r="I31" s="25">
        <f>(COUNTIF(All!$AA$222:$AA$241,"&gt;=3"))/I$3</f>
        <v>0.5</v>
      </c>
      <c r="J31" s="25">
        <f>(COUNTIF(All!$AA$242:$AA$259,"&gt;=3"))/J$3</f>
        <v>0.66666666666666663</v>
      </c>
      <c r="K31" s="26">
        <f>(COUNTIF(All!$AA$260:$AA$272,"&gt;=3"))/K$3</f>
        <v>0.53846153846153844</v>
      </c>
      <c r="L31" s="15"/>
      <c r="M31" s="15">
        <f>(COUNTIF(All!$AA$86:$AA$88,"&gt;=3"))/M$3</f>
        <v>1</v>
      </c>
      <c r="N31" s="15">
        <f>(COUNTIF(All!$AA$89:$AA$93,"&gt;=3"))/N$3</f>
        <v>1</v>
      </c>
      <c r="O31" s="15">
        <f>(COUNTIF(All!$AA$94:$AA$96,"&gt;=3"))/O$3</f>
        <v>0.33333333333333331</v>
      </c>
      <c r="P31" s="15">
        <v>0</v>
      </c>
      <c r="Q31" s="15">
        <f>(COUNTIF(All!$AA$123:$AA$127,"&gt;=3"))/Q$3</f>
        <v>0.6</v>
      </c>
      <c r="R31" s="15">
        <f>(COUNTIF(All!$AA$273:$AA$278,"&gt;=3"))/R$3</f>
        <v>0.33333333333333331</v>
      </c>
      <c r="S31" s="15"/>
      <c r="T31" s="15">
        <f>(COUNTIF(All!$AA$281:$AA$286,"&gt;=3"))/T$3</f>
        <v>1</v>
      </c>
      <c r="U31" s="9">
        <f>(COUNTIF(All!$AA$2:$AA$286,"&gt;=3"))/U$3</f>
        <v>0.50877192982456143</v>
      </c>
    </row>
    <row r="32" spans="1:21" x14ac:dyDescent="0.25">
      <c r="A32" t="s">
        <v>957</v>
      </c>
      <c r="B32" s="17">
        <f>MAX(All!$AA$2:$AA$16)</f>
        <v>3.5454545454545459</v>
      </c>
      <c r="C32" s="18">
        <f>MAX(All!$AA$17:$AA$33)</f>
        <v>3.5454545454545459</v>
      </c>
      <c r="D32" s="18">
        <f>MAX(All!$AA$128:$AA$150)</f>
        <v>3.2443181818181817</v>
      </c>
      <c r="E32" s="18">
        <f>MAX(All!$AA$34:$AA$84)</f>
        <v>3.5454545454545459</v>
      </c>
      <c r="F32" s="18">
        <f>MAX(All!$AA$151:$AA$183)</f>
        <v>3.4886363636363633</v>
      </c>
      <c r="G32" s="18">
        <f>MAX(All!$AA$97:$AA$121)</f>
        <v>3.5401069518716577</v>
      </c>
      <c r="H32" s="18">
        <f>MAX(All!$AA$184:$AA$221)</f>
        <v>3.4886363636363633</v>
      </c>
      <c r="I32" s="18">
        <f>MAX(All!$AA$222:$AA$241)</f>
        <v>3.5989304812834222</v>
      </c>
      <c r="J32" s="18">
        <f>MAX(All!$AA$242:$AA$259)</f>
        <v>3.5511363636363633</v>
      </c>
      <c r="K32" s="18">
        <f>MAX(All!$AA$260:$AA$272)</f>
        <v>3.4886363636363633</v>
      </c>
      <c r="L32" s="23"/>
      <c r="M32" s="18">
        <f>MAX(All!$AA$86:$AA$88)</f>
        <v>3.5511363636363633</v>
      </c>
      <c r="N32" s="18">
        <f>MAX(All!$AA$89:$AA$93)</f>
        <v>3.5989304812834222</v>
      </c>
      <c r="O32" s="18">
        <f>MAX(All!$AA$94:$AA$96)</f>
        <v>3.2994652406417111</v>
      </c>
      <c r="P32" s="18">
        <f>All!AA124</f>
        <v>3.1193181818181817</v>
      </c>
      <c r="Q32" s="18">
        <f>MAX(All!$AA$123:$AA$127)</f>
        <v>3.1193181818181817</v>
      </c>
      <c r="R32" s="18">
        <f>MAX(All!$AA$273:$AA$278)</f>
        <v>3.1711229946524067</v>
      </c>
      <c r="S32" s="23"/>
      <c r="T32" s="19">
        <f>MAX(All!$AA$281:$AA$286)</f>
        <v>3.5454545454545459</v>
      </c>
      <c r="U32">
        <f>AVERAGE(All!$AA$2:$AA$286)</f>
        <v>2.975641965297469</v>
      </c>
    </row>
    <row r="33" spans="1:20" x14ac:dyDescent="0.25">
      <c r="A33" t="s">
        <v>923</v>
      </c>
      <c r="B33" t="s">
        <v>936</v>
      </c>
      <c r="E33" t="s">
        <v>924</v>
      </c>
      <c r="F33" t="s">
        <v>45</v>
      </c>
      <c r="G33" s="51"/>
      <c r="H33" t="s">
        <v>45</v>
      </c>
      <c r="K33" t="s">
        <v>924</v>
      </c>
      <c r="S33" t="s">
        <v>45</v>
      </c>
      <c r="T33" t="s">
        <v>45</v>
      </c>
    </row>
    <row r="74" spans="2:20" x14ac:dyDescent="0.25">
      <c r="B74">
        <v>2</v>
      </c>
      <c r="C74">
        <v>18</v>
      </c>
      <c r="D74">
        <v>130</v>
      </c>
      <c r="E74">
        <v>36</v>
      </c>
      <c r="F74">
        <v>153</v>
      </c>
      <c r="G74">
        <v>99</v>
      </c>
      <c r="H74">
        <v>186</v>
      </c>
      <c r="I74">
        <v>224</v>
      </c>
      <c r="J74">
        <v>244</v>
      </c>
      <c r="K74">
        <v>262</v>
      </c>
      <c r="L74">
        <v>87</v>
      </c>
      <c r="M74">
        <v>88</v>
      </c>
      <c r="N74">
        <v>91</v>
      </c>
      <c r="O74">
        <v>96</v>
      </c>
      <c r="P74">
        <v>124</v>
      </c>
      <c r="Q74">
        <v>125</v>
      </c>
      <c r="R74">
        <v>275</v>
      </c>
      <c r="S74">
        <v>281</v>
      </c>
      <c r="T74">
        <v>283</v>
      </c>
    </row>
    <row r="75" spans="2:20" x14ac:dyDescent="0.25">
      <c r="B75">
        <v>17</v>
      </c>
      <c r="C75">
        <v>35</v>
      </c>
      <c r="D75">
        <v>152</v>
      </c>
      <c r="E75">
        <v>86</v>
      </c>
      <c r="F75">
        <v>185</v>
      </c>
      <c r="G75">
        <v>123</v>
      </c>
      <c r="H75">
        <v>223</v>
      </c>
      <c r="I75">
        <v>243</v>
      </c>
      <c r="J75">
        <v>261</v>
      </c>
      <c r="K75">
        <v>274</v>
      </c>
      <c r="M75">
        <v>90</v>
      </c>
      <c r="N75">
        <v>95</v>
      </c>
      <c r="O75">
        <v>98</v>
      </c>
      <c r="Q75">
        <v>129</v>
      </c>
      <c r="R75">
        <v>280</v>
      </c>
      <c r="S75">
        <v>282</v>
      </c>
      <c r="T75">
        <v>288</v>
      </c>
    </row>
  </sheetData>
  <conditionalFormatting sqref="U15:U20">
    <cfRule type="colorScale" priority="28">
      <colorScale>
        <cfvo type="min"/>
        <cfvo type="max"/>
        <color theme="0"/>
        <color theme="9" tint="0.59999389629810485"/>
      </colorScale>
    </cfRule>
  </conditionalFormatting>
  <conditionalFormatting sqref="B21:T21">
    <cfRule type="colorScale" priority="27">
      <colorScale>
        <cfvo type="min"/>
        <cfvo type="max"/>
        <color theme="0"/>
        <color theme="9" tint="0.39997558519241921"/>
      </colorScale>
    </cfRule>
  </conditionalFormatting>
  <conditionalFormatting sqref="B22:T22">
    <cfRule type="colorScale" priority="26">
      <colorScale>
        <cfvo type="min"/>
        <cfvo type="max"/>
        <color theme="0"/>
        <color theme="9" tint="0.39997558519241921"/>
      </colorScale>
    </cfRule>
  </conditionalFormatting>
  <conditionalFormatting sqref="B15:B20">
    <cfRule type="colorScale" priority="25">
      <colorScale>
        <cfvo type="min"/>
        <cfvo type="max"/>
        <color theme="0"/>
        <color rgb="FFFFEF9C"/>
      </colorScale>
    </cfRule>
  </conditionalFormatting>
  <conditionalFormatting sqref="C15:C20">
    <cfRule type="colorScale" priority="24">
      <colorScale>
        <cfvo type="min"/>
        <cfvo type="max"/>
        <color theme="0"/>
        <color rgb="FFFFEF9C"/>
      </colorScale>
    </cfRule>
  </conditionalFormatting>
  <conditionalFormatting sqref="D15:D20">
    <cfRule type="colorScale" priority="23">
      <colorScale>
        <cfvo type="min"/>
        <cfvo type="max"/>
        <color theme="0"/>
        <color rgb="FFFFEF9C"/>
      </colorScale>
    </cfRule>
  </conditionalFormatting>
  <conditionalFormatting sqref="E15:E20">
    <cfRule type="colorScale" priority="22">
      <colorScale>
        <cfvo type="min"/>
        <cfvo type="max"/>
        <color theme="0"/>
        <color rgb="FFFFEF9C"/>
      </colorScale>
    </cfRule>
  </conditionalFormatting>
  <conditionalFormatting sqref="F15:F20">
    <cfRule type="colorScale" priority="21">
      <colorScale>
        <cfvo type="min"/>
        <cfvo type="max"/>
        <color theme="0"/>
        <color rgb="FFFFEF9C"/>
      </colorScale>
    </cfRule>
  </conditionalFormatting>
  <conditionalFormatting sqref="G15:G20">
    <cfRule type="colorScale" priority="20">
      <colorScale>
        <cfvo type="min"/>
        <cfvo type="max"/>
        <color theme="0"/>
        <color rgb="FFFFEF9C"/>
      </colorScale>
    </cfRule>
  </conditionalFormatting>
  <conditionalFormatting sqref="H15:H20">
    <cfRule type="colorScale" priority="19">
      <colorScale>
        <cfvo type="min"/>
        <cfvo type="max"/>
        <color theme="0"/>
        <color rgb="FFFFEF9C"/>
      </colorScale>
    </cfRule>
  </conditionalFormatting>
  <conditionalFormatting sqref="I15:I20">
    <cfRule type="colorScale" priority="18">
      <colorScale>
        <cfvo type="min"/>
        <cfvo type="max"/>
        <color theme="0"/>
        <color rgb="FFFFEF9C"/>
      </colorScale>
    </cfRule>
  </conditionalFormatting>
  <conditionalFormatting sqref="J15:J20">
    <cfRule type="colorScale" priority="17">
      <colorScale>
        <cfvo type="min"/>
        <cfvo type="max"/>
        <color theme="0"/>
        <color rgb="FFFFEF9C"/>
      </colorScale>
    </cfRule>
  </conditionalFormatting>
  <conditionalFormatting sqref="L15:L20">
    <cfRule type="colorScale" priority="16">
      <colorScale>
        <cfvo type="min"/>
        <cfvo type="max"/>
        <color theme="0"/>
        <color rgb="FFFFEF9C"/>
      </colorScale>
    </cfRule>
  </conditionalFormatting>
  <conditionalFormatting sqref="M15:M20">
    <cfRule type="colorScale" priority="15">
      <colorScale>
        <cfvo type="min"/>
        <cfvo type="max"/>
        <color theme="0"/>
        <color rgb="FFFFEF9C"/>
      </colorScale>
    </cfRule>
  </conditionalFormatting>
  <conditionalFormatting sqref="N15:N20">
    <cfRule type="colorScale" priority="14">
      <colorScale>
        <cfvo type="min"/>
        <cfvo type="max"/>
        <color theme="0"/>
        <color rgb="FFFFEF9C"/>
      </colorScale>
    </cfRule>
  </conditionalFormatting>
  <conditionalFormatting sqref="O15:O20">
    <cfRule type="colorScale" priority="13">
      <colorScale>
        <cfvo type="min"/>
        <cfvo type="max"/>
        <color theme="0"/>
        <color rgb="FFFFEF9C"/>
      </colorScale>
    </cfRule>
  </conditionalFormatting>
  <conditionalFormatting sqref="P15:P20">
    <cfRule type="colorScale" priority="12">
      <colorScale>
        <cfvo type="min"/>
        <cfvo type="max"/>
        <color theme="0"/>
        <color rgb="FFFFEF9C"/>
      </colorScale>
    </cfRule>
  </conditionalFormatting>
  <conditionalFormatting sqref="Q15:Q20">
    <cfRule type="colorScale" priority="11">
      <colorScale>
        <cfvo type="min"/>
        <cfvo type="max"/>
        <color theme="0"/>
        <color rgb="FFFFEF9C"/>
      </colorScale>
    </cfRule>
  </conditionalFormatting>
  <conditionalFormatting sqref="R15:R20">
    <cfRule type="colorScale" priority="10">
      <colorScale>
        <cfvo type="min"/>
        <cfvo type="max"/>
        <color theme="0"/>
        <color rgb="FFFFEF9C"/>
      </colorScale>
    </cfRule>
  </conditionalFormatting>
  <conditionalFormatting sqref="S15:S20">
    <cfRule type="colorScale" priority="9">
      <colorScale>
        <cfvo type="min"/>
        <cfvo type="max"/>
        <color theme="0"/>
        <color rgb="FFFFEF9C"/>
      </colorScale>
    </cfRule>
  </conditionalFormatting>
  <conditionalFormatting sqref="T15:T20">
    <cfRule type="colorScale" priority="8">
      <colorScale>
        <cfvo type="min"/>
        <cfvo type="max"/>
        <color theme="0"/>
        <color rgb="FFFFEF9C"/>
      </colorScale>
    </cfRule>
  </conditionalFormatting>
  <conditionalFormatting sqref="B4:T4">
    <cfRule type="colorScale" priority="7">
      <colorScale>
        <cfvo type="min"/>
        <cfvo type="max"/>
        <color theme="0"/>
        <color theme="9" tint="0.39997558519241921"/>
      </colorScale>
    </cfRule>
  </conditionalFormatting>
  <conditionalFormatting sqref="B6:T6">
    <cfRule type="colorScale" priority="6">
      <colorScale>
        <cfvo type="min"/>
        <cfvo type="max"/>
        <color theme="0"/>
        <color theme="9" tint="0.59999389629810485"/>
      </colorScale>
    </cfRule>
  </conditionalFormatting>
  <conditionalFormatting sqref="B23:J23">
    <cfRule type="colorScale" priority="5">
      <colorScale>
        <cfvo type="min"/>
        <cfvo type="percentile" val="50"/>
        <cfvo type="max"/>
        <color theme="3" tint="0.79998168889431442"/>
        <color theme="0"/>
        <color theme="9" tint="0.79998168889431442"/>
      </colorScale>
    </cfRule>
  </conditionalFormatting>
  <conditionalFormatting sqref="B25:T25">
    <cfRule type="colorScale" priority="4">
      <colorScale>
        <cfvo type="min"/>
        <cfvo type="percentile" val="25"/>
        <cfvo type="max"/>
        <color theme="7" tint="0.39997558519241921"/>
        <color theme="7" tint="0.59999389629810485"/>
        <color theme="0"/>
      </colorScale>
    </cfRule>
  </conditionalFormatting>
  <conditionalFormatting sqref="B29:T29">
    <cfRule type="colorScale" priority="3">
      <colorScale>
        <cfvo type="min"/>
        <cfvo type="percentile" val="90"/>
        <cfvo type="max"/>
        <color theme="0"/>
        <color theme="7" tint="0.59999389629810485"/>
        <color theme="7" tint="0.39997558519241921"/>
      </colorScale>
    </cfRule>
  </conditionalFormatting>
  <conditionalFormatting sqref="B31:K31">
    <cfRule type="colorScale" priority="2">
      <colorScale>
        <cfvo type="min"/>
        <cfvo type="percentile" val="30"/>
        <cfvo type="max"/>
        <color theme="0"/>
        <color theme="0"/>
        <color rgb="FFDFF6CE"/>
      </colorScale>
    </cfRule>
  </conditionalFormatting>
  <conditionalFormatting sqref="B32:T32">
    <cfRule type="colorScale" priority="1">
      <colorScale>
        <cfvo type="min"/>
        <cfvo type="percentile" val="40"/>
        <cfvo type="max"/>
        <color theme="0"/>
        <color theme="0"/>
        <color rgb="FFCBF0B0"/>
      </colorScale>
    </cfRule>
  </conditionalFormatting>
  <pageMargins left="0.7" right="0.7" top="0.75" bottom="0.75" header="0.3" footer="0.3"/>
  <pageSetup orientation="portrait" horizontalDpi="1200" verticalDpi="1200" r:id="rId1"/>
  <ignoredErrors>
    <ignoredError sqref="D7:F7 D9:J9 D8 G8 H7:I7 I8:L8 D11:T11 D10:H10 J10:T10 K7 L9:T9 M7:N7 O8:T8 Q7:R7 D13:Q13 D12:P12 R12:T12 S13:T13 D22:J22 B23:J23 D21:J21 L21:T21 L22:T22" formulaRange="1"/>
    <ignoredError sqref="U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3"/>
  <sheetViews>
    <sheetView workbookViewId="0">
      <pane ySplit="1" topLeftCell="A233" activePane="bottomLeft" state="frozen"/>
      <selection pane="bottomLeft" activeCell="E4" sqref="E4"/>
    </sheetView>
  </sheetViews>
  <sheetFormatPr defaultRowHeight="15" x14ac:dyDescent="0.25"/>
  <cols>
    <col min="2" max="2" width="15" customWidth="1"/>
    <col min="3" max="3" width="4" customWidth="1"/>
    <col min="4" max="4" width="26.85546875" customWidth="1"/>
    <col min="5" max="5" width="6.28515625" customWidth="1"/>
    <col min="6" max="6" width="13.5703125" customWidth="1"/>
    <col min="8" max="8" width="21.85546875" customWidth="1"/>
    <col min="9" max="9" width="12.85546875" customWidth="1"/>
    <col min="10" max="10" width="12.28515625" customWidth="1"/>
    <col min="12" max="12" width="23" customWidth="1"/>
    <col min="14" max="14" width="18.140625" customWidth="1"/>
    <col min="15" max="15" width="22.28515625" customWidth="1"/>
    <col min="16" max="19" width="5.28515625" customWidth="1"/>
    <col min="21" max="21" width="25" customWidth="1"/>
    <col min="22" max="24" width="5.42578125" customWidth="1"/>
    <col min="25" max="26" width="6.42578125" customWidth="1"/>
    <col min="27" max="27" width="7.5703125" customWidth="1"/>
    <col min="28" max="28" width="21.42578125" customWidth="1"/>
    <col min="29" max="29" width="19.5703125" customWidth="1"/>
    <col min="30" max="30" width="9.140625" style="2"/>
    <col min="31" max="31" width="18.42578125" style="65" customWidth="1"/>
    <col min="32" max="32" width="19.140625" customWidth="1"/>
  </cols>
  <sheetData>
    <row r="1" spans="1:33" x14ac:dyDescent="0.25">
      <c r="A1" s="12" t="s">
        <v>219</v>
      </c>
      <c r="B1" s="12" t="s">
        <v>0</v>
      </c>
      <c r="C1" s="12" t="s">
        <v>452</v>
      </c>
      <c r="D1" s="12" t="s">
        <v>3</v>
      </c>
      <c r="E1" s="12" t="s">
        <v>10</v>
      </c>
      <c r="F1" s="12" t="s">
        <v>124</v>
      </c>
      <c r="G1" s="12" t="s">
        <v>125</v>
      </c>
      <c r="H1" s="12" t="s">
        <v>4</v>
      </c>
      <c r="I1" s="12" t="s">
        <v>24</v>
      </c>
      <c r="J1" s="12" t="s">
        <v>25</v>
      </c>
      <c r="K1" s="12" t="s">
        <v>44</v>
      </c>
      <c r="L1" s="12" t="s">
        <v>5</v>
      </c>
      <c r="M1" s="12" t="s">
        <v>18</v>
      </c>
      <c r="N1" s="12" t="s">
        <v>192</v>
      </c>
      <c r="O1" s="12" t="s">
        <v>16</v>
      </c>
      <c r="P1" s="12" t="s">
        <v>33</v>
      </c>
      <c r="Q1" s="12" t="s">
        <v>113</v>
      </c>
      <c r="R1" s="12" t="s">
        <v>114</v>
      </c>
      <c r="S1" s="12" t="s">
        <v>115</v>
      </c>
      <c r="T1" s="12" t="s">
        <v>920</v>
      </c>
      <c r="U1" s="12" t="s">
        <v>6</v>
      </c>
      <c r="V1" s="12" t="s">
        <v>34</v>
      </c>
      <c r="W1" s="12" t="s">
        <v>110</v>
      </c>
      <c r="X1" s="12" t="s">
        <v>111</v>
      </c>
      <c r="Y1" s="12" t="s">
        <v>358</v>
      </c>
      <c r="Z1" s="12" t="s">
        <v>357</v>
      </c>
      <c r="AA1" s="12" t="s">
        <v>935</v>
      </c>
      <c r="AB1" s="12" t="s">
        <v>7</v>
      </c>
      <c r="AC1" s="12" t="s">
        <v>21</v>
      </c>
      <c r="AD1" s="13" t="s">
        <v>126</v>
      </c>
      <c r="AE1" s="64" t="s">
        <v>218</v>
      </c>
      <c r="AF1" s="12" t="s">
        <v>216</v>
      </c>
      <c r="AG1" s="12"/>
    </row>
    <row r="2" spans="1:33" x14ac:dyDescent="0.25">
      <c r="A2" t="s">
        <v>824</v>
      </c>
      <c r="B2" t="s">
        <v>172</v>
      </c>
      <c r="C2" t="s">
        <v>118</v>
      </c>
      <c r="D2" t="s">
        <v>737</v>
      </c>
      <c r="F2" t="s">
        <v>58</v>
      </c>
      <c r="G2">
        <v>350</v>
      </c>
      <c r="H2" t="s">
        <v>739</v>
      </c>
      <c r="I2" t="s">
        <v>26</v>
      </c>
      <c r="J2" t="s">
        <v>32</v>
      </c>
      <c r="K2" t="s">
        <v>45</v>
      </c>
      <c r="L2" t="s">
        <v>32</v>
      </c>
      <c r="M2" t="s">
        <v>32</v>
      </c>
      <c r="N2" t="s">
        <v>32</v>
      </c>
      <c r="O2" t="s">
        <v>32</v>
      </c>
      <c r="P2">
        <v>3</v>
      </c>
      <c r="Q2" t="s">
        <v>32</v>
      </c>
      <c r="R2" t="s">
        <v>32</v>
      </c>
      <c r="S2" t="s">
        <v>32</v>
      </c>
      <c r="T2" t="s">
        <v>919</v>
      </c>
      <c r="U2" t="s">
        <v>38</v>
      </c>
      <c r="V2">
        <v>8</v>
      </c>
      <c r="W2">
        <v>12</v>
      </c>
      <c r="X2">
        <v>32</v>
      </c>
      <c r="Y2" t="s">
        <v>32</v>
      </c>
      <c r="Z2" t="s">
        <v>32</v>
      </c>
      <c r="AA2" s="9"/>
      <c r="AB2" t="s">
        <v>862</v>
      </c>
      <c r="AC2" t="s">
        <v>60</v>
      </c>
      <c r="AD2" s="2">
        <v>40</v>
      </c>
    </row>
    <row r="3" spans="1:33" x14ac:dyDescent="0.25">
      <c r="A3" t="s">
        <v>831</v>
      </c>
      <c r="B3" t="s">
        <v>172</v>
      </c>
      <c r="D3" t="s">
        <v>738</v>
      </c>
      <c r="F3" t="s">
        <v>58</v>
      </c>
      <c r="G3">
        <v>350</v>
      </c>
      <c r="H3" t="s">
        <v>739</v>
      </c>
      <c r="I3" t="s">
        <v>26</v>
      </c>
      <c r="J3" t="s">
        <v>32</v>
      </c>
      <c r="K3" t="s">
        <v>45</v>
      </c>
      <c r="L3" t="s">
        <v>32</v>
      </c>
      <c r="M3" t="s">
        <v>32</v>
      </c>
      <c r="N3" t="s">
        <v>32</v>
      </c>
      <c r="O3" t="s">
        <v>32</v>
      </c>
      <c r="P3">
        <v>3</v>
      </c>
      <c r="Q3" t="s">
        <v>32</v>
      </c>
      <c r="R3" t="s">
        <v>32</v>
      </c>
      <c r="S3" t="s">
        <v>32</v>
      </c>
      <c r="T3" t="s">
        <v>919</v>
      </c>
      <c r="U3" t="s">
        <v>38</v>
      </c>
      <c r="V3">
        <v>8</v>
      </c>
      <c r="W3">
        <v>12</v>
      </c>
      <c r="X3">
        <v>32</v>
      </c>
      <c r="Y3" t="s">
        <v>32</v>
      </c>
      <c r="Z3" t="s">
        <v>32</v>
      </c>
      <c r="AA3" s="9"/>
      <c r="AB3" t="s">
        <v>862</v>
      </c>
      <c r="AC3" t="s">
        <v>60</v>
      </c>
      <c r="AD3" s="2">
        <v>40</v>
      </c>
    </row>
    <row r="4" spans="1:33" x14ac:dyDescent="0.25">
      <c r="A4" t="s">
        <v>633</v>
      </c>
      <c r="B4" t="s">
        <v>171</v>
      </c>
      <c r="D4" t="s">
        <v>572</v>
      </c>
      <c r="F4" t="s">
        <v>596</v>
      </c>
      <c r="G4">
        <v>380</v>
      </c>
      <c r="H4" t="s">
        <v>883</v>
      </c>
      <c r="I4" t="s">
        <v>35</v>
      </c>
      <c r="J4" t="s">
        <v>35</v>
      </c>
      <c r="K4" t="s">
        <v>48</v>
      </c>
      <c r="L4" t="s">
        <v>36</v>
      </c>
      <c r="M4" t="s">
        <v>32</v>
      </c>
      <c r="N4" t="s">
        <v>611</v>
      </c>
      <c r="O4" t="s">
        <v>32</v>
      </c>
      <c r="P4">
        <v>3</v>
      </c>
      <c r="Q4">
        <v>24</v>
      </c>
      <c r="R4">
        <v>34</v>
      </c>
      <c r="S4">
        <v>42</v>
      </c>
      <c r="T4" t="s">
        <v>917</v>
      </c>
      <c r="U4" t="s">
        <v>629</v>
      </c>
      <c r="V4">
        <v>7</v>
      </c>
      <c r="W4">
        <v>13</v>
      </c>
      <c r="X4">
        <v>28</v>
      </c>
      <c r="Y4" s="9">
        <f t="shared" ref="Y4:Y35" si="0">Q4/X4</f>
        <v>0.8571428571428571</v>
      </c>
      <c r="Z4" s="9">
        <f t="shared" ref="Z4:Z35" si="1">S4/W4</f>
        <v>3.2307692307692308</v>
      </c>
      <c r="AA4" s="9">
        <f t="shared" ref="AA4:AA35" si="2">Z4-Y4</f>
        <v>2.3736263736263736</v>
      </c>
      <c r="AB4" t="s">
        <v>32</v>
      </c>
      <c r="AC4" t="s">
        <v>52</v>
      </c>
      <c r="AD4" s="13" t="s">
        <v>612</v>
      </c>
      <c r="AE4" s="64" t="s">
        <v>613</v>
      </c>
    </row>
    <row r="5" spans="1:33" x14ac:dyDescent="0.25">
      <c r="A5" t="s">
        <v>634</v>
      </c>
      <c r="B5" t="s">
        <v>171</v>
      </c>
      <c r="D5" t="s">
        <v>573</v>
      </c>
      <c r="F5" t="s">
        <v>596</v>
      </c>
      <c r="G5">
        <v>380</v>
      </c>
      <c r="H5" t="s">
        <v>883</v>
      </c>
      <c r="I5" t="s">
        <v>35</v>
      </c>
      <c r="J5" t="s">
        <v>35</v>
      </c>
      <c r="K5" t="s">
        <v>48</v>
      </c>
      <c r="L5" t="s">
        <v>36</v>
      </c>
      <c r="M5" t="s">
        <v>32</v>
      </c>
      <c r="N5" t="s">
        <v>611</v>
      </c>
      <c r="O5" t="s">
        <v>32</v>
      </c>
      <c r="P5">
        <v>3</v>
      </c>
      <c r="Q5">
        <v>24</v>
      </c>
      <c r="R5">
        <v>34</v>
      </c>
      <c r="S5">
        <v>42</v>
      </c>
      <c r="T5" t="s">
        <v>917</v>
      </c>
      <c r="U5" t="s">
        <v>629</v>
      </c>
      <c r="V5">
        <v>7</v>
      </c>
      <c r="W5">
        <v>13</v>
      </c>
      <c r="X5">
        <v>28</v>
      </c>
      <c r="Y5" s="9">
        <f t="shared" si="0"/>
        <v>0.8571428571428571</v>
      </c>
      <c r="Z5" s="9">
        <f t="shared" si="1"/>
        <v>3.2307692307692308</v>
      </c>
      <c r="AA5" s="9">
        <f t="shared" si="2"/>
        <v>2.3736263736263736</v>
      </c>
      <c r="AB5" t="s">
        <v>32</v>
      </c>
      <c r="AC5" t="s">
        <v>52</v>
      </c>
      <c r="AD5" s="13" t="s">
        <v>612</v>
      </c>
      <c r="AE5" s="64" t="s">
        <v>613</v>
      </c>
    </row>
    <row r="6" spans="1:33" x14ac:dyDescent="0.25">
      <c r="A6" t="s">
        <v>655</v>
      </c>
      <c r="B6" t="s">
        <v>171</v>
      </c>
      <c r="D6" t="s">
        <v>594</v>
      </c>
      <c r="F6" t="s">
        <v>58</v>
      </c>
      <c r="G6">
        <v>400</v>
      </c>
      <c r="H6" t="s">
        <v>883</v>
      </c>
      <c r="I6" t="s">
        <v>35</v>
      </c>
      <c r="J6" t="s">
        <v>35</v>
      </c>
      <c r="K6" t="s">
        <v>48</v>
      </c>
      <c r="L6" t="s">
        <v>49</v>
      </c>
      <c r="M6" t="s">
        <v>32</v>
      </c>
      <c r="N6" t="s">
        <v>50</v>
      </c>
      <c r="O6" t="s">
        <v>32</v>
      </c>
      <c r="P6">
        <v>1</v>
      </c>
      <c r="Q6">
        <v>44</v>
      </c>
      <c r="S6" s="3">
        <v>44</v>
      </c>
      <c r="T6" t="s">
        <v>917</v>
      </c>
      <c r="U6" t="s">
        <v>629</v>
      </c>
      <c r="V6">
        <v>7</v>
      </c>
      <c r="W6">
        <v>14</v>
      </c>
      <c r="X6">
        <v>34</v>
      </c>
      <c r="Y6" s="9">
        <f t="shared" si="0"/>
        <v>1.2941176470588236</v>
      </c>
      <c r="Z6" s="9">
        <f t="shared" si="1"/>
        <v>3.1428571428571428</v>
      </c>
      <c r="AA6" s="9">
        <f t="shared" si="2"/>
        <v>1.8487394957983192</v>
      </c>
      <c r="AB6" t="s">
        <v>621</v>
      </c>
      <c r="AC6" t="s">
        <v>52</v>
      </c>
      <c r="AD6" s="2">
        <v>38</v>
      </c>
      <c r="AF6" s="2"/>
    </row>
    <row r="7" spans="1:33" x14ac:dyDescent="0.25">
      <c r="A7" t="s">
        <v>656</v>
      </c>
      <c r="B7" t="s">
        <v>171</v>
      </c>
      <c r="D7" t="s">
        <v>595</v>
      </c>
      <c r="F7" t="s">
        <v>58</v>
      </c>
      <c r="G7">
        <v>400</v>
      </c>
      <c r="H7" t="s">
        <v>883</v>
      </c>
      <c r="I7" t="s">
        <v>35</v>
      </c>
      <c r="J7" t="s">
        <v>35</v>
      </c>
      <c r="K7" t="s">
        <v>48</v>
      </c>
      <c r="L7" t="s">
        <v>49</v>
      </c>
      <c r="M7" t="s">
        <v>32</v>
      </c>
      <c r="N7" t="s">
        <v>50</v>
      </c>
      <c r="O7" t="s">
        <v>32</v>
      </c>
      <c r="P7">
        <v>1</v>
      </c>
      <c r="Q7">
        <v>44</v>
      </c>
      <c r="S7" s="3">
        <v>44</v>
      </c>
      <c r="T7" t="s">
        <v>917</v>
      </c>
      <c r="U7" t="s">
        <v>629</v>
      </c>
      <c r="V7">
        <v>7</v>
      </c>
      <c r="W7">
        <v>14</v>
      </c>
      <c r="X7">
        <v>34</v>
      </c>
      <c r="Y7" s="9">
        <f t="shared" si="0"/>
        <v>1.2941176470588236</v>
      </c>
      <c r="Z7" s="9">
        <f t="shared" si="1"/>
        <v>3.1428571428571428</v>
      </c>
      <c r="AA7" s="9">
        <f t="shared" si="2"/>
        <v>1.8487394957983192</v>
      </c>
      <c r="AB7" t="s">
        <v>621</v>
      </c>
      <c r="AC7" t="s">
        <v>52</v>
      </c>
      <c r="AD7" s="2">
        <v>38</v>
      </c>
      <c r="AF7" s="2"/>
    </row>
    <row r="8" spans="1:33" x14ac:dyDescent="0.25">
      <c r="A8" t="s">
        <v>395</v>
      </c>
      <c r="B8" t="s">
        <v>175</v>
      </c>
      <c r="D8" t="s">
        <v>368</v>
      </c>
      <c r="E8">
        <v>2021</v>
      </c>
      <c r="F8" t="s">
        <v>374</v>
      </c>
      <c r="G8">
        <v>400</v>
      </c>
      <c r="H8" t="s">
        <v>38</v>
      </c>
      <c r="I8" t="s">
        <v>26</v>
      </c>
      <c r="J8" t="s">
        <v>35</v>
      </c>
      <c r="K8" t="s">
        <v>48</v>
      </c>
      <c r="L8" t="s">
        <v>49</v>
      </c>
      <c r="M8" t="s">
        <v>32</v>
      </c>
      <c r="N8" t="s">
        <v>50</v>
      </c>
      <c r="O8" t="s">
        <v>32</v>
      </c>
      <c r="P8">
        <v>1</v>
      </c>
      <c r="Q8">
        <v>38</v>
      </c>
      <c r="S8" s="3">
        <v>38</v>
      </c>
      <c r="T8" t="s">
        <v>917</v>
      </c>
      <c r="U8" t="s">
        <v>36</v>
      </c>
      <c r="V8">
        <v>7</v>
      </c>
      <c r="W8">
        <v>11</v>
      </c>
      <c r="X8">
        <v>34</v>
      </c>
      <c r="Y8" s="9">
        <f t="shared" si="0"/>
        <v>1.1176470588235294</v>
      </c>
      <c r="Z8" s="9">
        <f t="shared" si="1"/>
        <v>3.4545454545454546</v>
      </c>
      <c r="AA8" s="9">
        <f t="shared" si="2"/>
        <v>2.3368983957219251</v>
      </c>
      <c r="AB8" t="s">
        <v>337</v>
      </c>
      <c r="AC8" t="s">
        <v>60</v>
      </c>
      <c r="AD8" s="2">
        <v>40</v>
      </c>
    </row>
    <row r="9" spans="1:33" x14ac:dyDescent="0.25">
      <c r="A9" t="s">
        <v>396</v>
      </c>
      <c r="B9" t="s">
        <v>175</v>
      </c>
      <c r="D9" t="s">
        <v>369</v>
      </c>
      <c r="E9">
        <v>2021</v>
      </c>
      <c r="F9" t="s">
        <v>374</v>
      </c>
      <c r="G9">
        <v>400</v>
      </c>
      <c r="H9" t="s">
        <v>38</v>
      </c>
      <c r="I9" t="s">
        <v>26</v>
      </c>
      <c r="J9" t="s">
        <v>35</v>
      </c>
      <c r="K9" t="s">
        <v>48</v>
      </c>
      <c r="L9" t="s">
        <v>49</v>
      </c>
      <c r="M9" t="s">
        <v>32</v>
      </c>
      <c r="N9" t="s">
        <v>50</v>
      </c>
      <c r="O9" t="s">
        <v>32</v>
      </c>
      <c r="P9">
        <v>1</v>
      </c>
      <c r="Q9">
        <v>38</v>
      </c>
      <c r="S9" s="3">
        <v>38</v>
      </c>
      <c r="T9" t="s">
        <v>917</v>
      </c>
      <c r="U9" t="s">
        <v>36</v>
      </c>
      <c r="V9">
        <v>7</v>
      </c>
      <c r="W9">
        <v>11</v>
      </c>
      <c r="X9">
        <v>34</v>
      </c>
      <c r="Y9" s="9">
        <f t="shared" si="0"/>
        <v>1.1176470588235294</v>
      </c>
      <c r="Z9" s="9">
        <f t="shared" si="1"/>
        <v>3.4545454545454546</v>
      </c>
      <c r="AA9" s="9">
        <f t="shared" si="2"/>
        <v>2.3368983957219251</v>
      </c>
      <c r="AB9" t="s">
        <v>337</v>
      </c>
      <c r="AC9" t="s">
        <v>60</v>
      </c>
      <c r="AD9" s="2">
        <v>40</v>
      </c>
    </row>
    <row r="10" spans="1:33" x14ac:dyDescent="0.25">
      <c r="A10" t="s">
        <v>236</v>
      </c>
      <c r="B10" t="s">
        <v>55</v>
      </c>
      <c r="C10" t="s">
        <v>119</v>
      </c>
      <c r="D10" t="s">
        <v>57</v>
      </c>
      <c r="E10">
        <v>2020</v>
      </c>
      <c r="F10" t="s">
        <v>58</v>
      </c>
      <c r="G10">
        <v>410</v>
      </c>
      <c r="H10" t="s">
        <v>882</v>
      </c>
      <c r="I10" t="s">
        <v>26</v>
      </c>
      <c r="J10" t="s">
        <v>625</v>
      </c>
      <c r="K10" t="s">
        <v>48</v>
      </c>
      <c r="L10" t="s">
        <v>49</v>
      </c>
      <c r="M10" t="s">
        <v>32</v>
      </c>
      <c r="N10" t="s">
        <v>50</v>
      </c>
      <c r="O10" t="s">
        <v>62</v>
      </c>
      <c r="P10">
        <v>1</v>
      </c>
      <c r="Q10">
        <v>42</v>
      </c>
      <c r="S10" s="11">
        <v>42</v>
      </c>
      <c r="T10" t="s">
        <v>917</v>
      </c>
      <c r="U10" t="s">
        <v>36</v>
      </c>
      <c r="V10">
        <v>7</v>
      </c>
      <c r="W10">
        <v>14</v>
      </c>
      <c r="X10" s="1">
        <v>34</v>
      </c>
      <c r="Y10" s="9">
        <f t="shared" si="0"/>
        <v>1.2352941176470589</v>
      </c>
      <c r="Z10" s="9">
        <f t="shared" si="1"/>
        <v>3</v>
      </c>
      <c r="AA10" s="9">
        <f t="shared" si="2"/>
        <v>1.7647058823529411</v>
      </c>
      <c r="AB10" t="s">
        <v>32</v>
      </c>
      <c r="AC10" t="s">
        <v>46</v>
      </c>
      <c r="AD10" s="2">
        <v>45</v>
      </c>
    </row>
    <row r="11" spans="1:33" x14ac:dyDescent="0.25">
      <c r="A11" t="s">
        <v>234</v>
      </c>
      <c r="B11" t="s">
        <v>9</v>
      </c>
      <c r="C11" t="s">
        <v>118</v>
      </c>
      <c r="D11" t="s">
        <v>47</v>
      </c>
      <c r="E11">
        <v>2020</v>
      </c>
      <c r="F11" t="s">
        <v>31</v>
      </c>
      <c r="G11">
        <v>410</v>
      </c>
      <c r="H11" t="s">
        <v>884</v>
      </c>
      <c r="I11" t="s">
        <v>26</v>
      </c>
      <c r="J11" t="s">
        <v>35</v>
      </c>
      <c r="K11" t="s">
        <v>48</v>
      </c>
      <c r="L11" t="s">
        <v>49</v>
      </c>
      <c r="M11" t="s">
        <v>32</v>
      </c>
      <c r="N11" t="s">
        <v>50</v>
      </c>
      <c r="O11" t="s">
        <v>32</v>
      </c>
      <c r="P11">
        <v>1</v>
      </c>
      <c r="Q11">
        <v>42</v>
      </c>
      <c r="S11" s="11">
        <v>42</v>
      </c>
      <c r="T11" t="s">
        <v>917</v>
      </c>
      <c r="U11" t="s">
        <v>36</v>
      </c>
      <c r="V11">
        <v>7</v>
      </c>
      <c r="W11">
        <v>14</v>
      </c>
      <c r="X11" s="1">
        <v>34</v>
      </c>
      <c r="Y11" s="9">
        <f t="shared" si="0"/>
        <v>1.2352941176470589</v>
      </c>
      <c r="Z11" s="9">
        <f t="shared" si="1"/>
        <v>3</v>
      </c>
      <c r="AA11" s="9">
        <f t="shared" si="2"/>
        <v>1.7647058823529411</v>
      </c>
      <c r="AB11" t="s">
        <v>32</v>
      </c>
      <c r="AC11" t="s">
        <v>46</v>
      </c>
      <c r="AD11" s="2">
        <v>38</v>
      </c>
    </row>
    <row r="12" spans="1:33" x14ac:dyDescent="0.25">
      <c r="A12" t="s">
        <v>239</v>
      </c>
      <c r="B12" t="s">
        <v>55</v>
      </c>
      <c r="C12" t="s">
        <v>119</v>
      </c>
      <c r="D12" t="s">
        <v>66</v>
      </c>
      <c r="E12">
        <v>2021</v>
      </c>
      <c r="F12" t="s">
        <v>31</v>
      </c>
      <c r="G12">
        <v>420</v>
      </c>
      <c r="H12" t="s">
        <v>336</v>
      </c>
      <c r="I12" t="s">
        <v>26</v>
      </c>
      <c r="J12" t="s">
        <v>35</v>
      </c>
      <c r="K12" t="s">
        <v>48</v>
      </c>
      <c r="L12" t="s">
        <v>36</v>
      </c>
      <c r="M12" t="s">
        <v>32</v>
      </c>
      <c r="N12" t="s">
        <v>37</v>
      </c>
      <c r="O12" t="s">
        <v>32</v>
      </c>
      <c r="P12">
        <v>3</v>
      </c>
      <c r="Q12">
        <v>28</v>
      </c>
      <c r="R12">
        <v>38</v>
      </c>
      <c r="S12">
        <v>48</v>
      </c>
      <c r="T12" t="s">
        <v>917</v>
      </c>
      <c r="U12" t="s">
        <v>36</v>
      </c>
      <c r="V12">
        <v>7</v>
      </c>
      <c r="W12">
        <v>14</v>
      </c>
      <c r="X12">
        <v>34</v>
      </c>
      <c r="Y12" s="9">
        <f t="shared" si="0"/>
        <v>0.82352941176470584</v>
      </c>
      <c r="Z12" s="9">
        <f t="shared" si="1"/>
        <v>3.4285714285714284</v>
      </c>
      <c r="AA12" s="9">
        <f t="shared" si="2"/>
        <v>2.6050420168067223</v>
      </c>
      <c r="AB12" t="s">
        <v>32</v>
      </c>
      <c r="AC12" t="s">
        <v>52</v>
      </c>
      <c r="AD12" s="2">
        <v>38</v>
      </c>
    </row>
    <row r="13" spans="1:33" x14ac:dyDescent="0.25">
      <c r="A13" t="s">
        <v>246</v>
      </c>
      <c r="B13" t="s">
        <v>55</v>
      </c>
      <c r="C13" t="s">
        <v>119</v>
      </c>
      <c r="D13" t="s">
        <v>66</v>
      </c>
      <c r="E13">
        <v>2020</v>
      </c>
      <c r="F13" t="s">
        <v>31</v>
      </c>
      <c r="G13">
        <v>420</v>
      </c>
      <c r="H13" t="s">
        <v>336</v>
      </c>
      <c r="I13" t="s">
        <v>26</v>
      </c>
      <c r="J13" t="s">
        <v>35</v>
      </c>
      <c r="K13" t="s">
        <v>48</v>
      </c>
      <c r="L13" t="s">
        <v>36</v>
      </c>
      <c r="M13" t="s">
        <v>32</v>
      </c>
      <c r="N13" t="s">
        <v>37</v>
      </c>
      <c r="O13" t="s">
        <v>32</v>
      </c>
      <c r="P13">
        <v>3</v>
      </c>
      <c r="Q13">
        <v>28</v>
      </c>
      <c r="R13">
        <v>38</v>
      </c>
      <c r="S13">
        <v>48</v>
      </c>
      <c r="T13" t="s">
        <v>917</v>
      </c>
      <c r="U13" t="s">
        <v>36</v>
      </c>
      <c r="V13">
        <v>7</v>
      </c>
      <c r="W13">
        <v>14</v>
      </c>
      <c r="X13">
        <v>34</v>
      </c>
      <c r="Y13" s="9">
        <f t="shared" si="0"/>
        <v>0.82352941176470584</v>
      </c>
      <c r="Z13" s="9">
        <f t="shared" si="1"/>
        <v>3.4285714285714284</v>
      </c>
      <c r="AA13" s="9">
        <f t="shared" si="2"/>
        <v>2.6050420168067223</v>
      </c>
      <c r="AB13" t="s">
        <v>32</v>
      </c>
      <c r="AC13" t="s">
        <v>52</v>
      </c>
      <c r="AD13" s="2">
        <v>38</v>
      </c>
    </row>
    <row r="14" spans="1:33" x14ac:dyDescent="0.25">
      <c r="A14" t="s">
        <v>224</v>
      </c>
      <c r="B14" t="s">
        <v>9</v>
      </c>
      <c r="C14" t="s">
        <v>118</v>
      </c>
      <c r="D14" t="s">
        <v>51</v>
      </c>
      <c r="E14">
        <v>2021</v>
      </c>
      <c r="F14" t="s">
        <v>31</v>
      </c>
      <c r="G14">
        <v>420</v>
      </c>
      <c r="H14" t="s">
        <v>336</v>
      </c>
      <c r="I14" t="s">
        <v>26</v>
      </c>
      <c r="J14" t="s">
        <v>35</v>
      </c>
      <c r="K14" t="s">
        <v>48</v>
      </c>
      <c r="L14" t="s">
        <v>36</v>
      </c>
      <c r="M14" t="s">
        <v>32</v>
      </c>
      <c r="N14" t="s">
        <v>37</v>
      </c>
      <c r="O14" t="s">
        <v>32</v>
      </c>
      <c r="P14">
        <v>3</v>
      </c>
      <c r="Q14">
        <v>28</v>
      </c>
      <c r="R14">
        <v>38</v>
      </c>
      <c r="S14">
        <v>48</v>
      </c>
      <c r="T14" t="s">
        <v>917</v>
      </c>
      <c r="U14" t="s">
        <v>36</v>
      </c>
      <c r="V14">
        <v>7</v>
      </c>
      <c r="W14">
        <v>14</v>
      </c>
      <c r="X14" s="1">
        <v>34</v>
      </c>
      <c r="Y14" s="9">
        <f t="shared" si="0"/>
        <v>0.82352941176470584</v>
      </c>
      <c r="Z14" s="9">
        <f t="shared" si="1"/>
        <v>3.4285714285714284</v>
      </c>
      <c r="AA14" s="9">
        <f t="shared" si="2"/>
        <v>2.6050420168067223</v>
      </c>
      <c r="AB14" t="s">
        <v>32</v>
      </c>
      <c r="AC14" t="s">
        <v>52</v>
      </c>
      <c r="AD14" s="2">
        <v>38</v>
      </c>
    </row>
    <row r="15" spans="1:33" x14ac:dyDescent="0.25">
      <c r="A15" t="s">
        <v>229</v>
      </c>
      <c r="B15" t="s">
        <v>9</v>
      </c>
      <c r="C15" t="s">
        <v>118</v>
      </c>
      <c r="D15" t="s">
        <v>51</v>
      </c>
      <c r="E15">
        <v>2020</v>
      </c>
      <c r="F15" t="s">
        <v>31</v>
      </c>
      <c r="G15">
        <v>420</v>
      </c>
      <c r="H15" t="s">
        <v>336</v>
      </c>
      <c r="I15" t="s">
        <v>26</v>
      </c>
      <c r="J15" t="s">
        <v>35</v>
      </c>
      <c r="K15" t="s">
        <v>48</v>
      </c>
      <c r="L15" t="s">
        <v>36</v>
      </c>
      <c r="M15" t="s">
        <v>32</v>
      </c>
      <c r="N15" t="s">
        <v>37</v>
      </c>
      <c r="O15" t="s">
        <v>32</v>
      </c>
      <c r="P15">
        <v>3</v>
      </c>
      <c r="Q15">
        <v>28</v>
      </c>
      <c r="R15">
        <v>38</v>
      </c>
      <c r="S15" s="1">
        <v>48</v>
      </c>
      <c r="T15" t="s">
        <v>917</v>
      </c>
      <c r="U15" t="s">
        <v>36</v>
      </c>
      <c r="V15">
        <v>7</v>
      </c>
      <c r="W15">
        <v>14</v>
      </c>
      <c r="X15" s="1">
        <v>34</v>
      </c>
      <c r="Y15" s="9">
        <f t="shared" si="0"/>
        <v>0.82352941176470584</v>
      </c>
      <c r="Z15" s="9">
        <f t="shared" si="1"/>
        <v>3.4285714285714284</v>
      </c>
      <c r="AA15" s="9">
        <f t="shared" si="2"/>
        <v>2.6050420168067223</v>
      </c>
      <c r="AB15" t="s">
        <v>32</v>
      </c>
      <c r="AC15" t="s">
        <v>52</v>
      </c>
      <c r="AD15" s="2">
        <v>38</v>
      </c>
    </row>
    <row r="16" spans="1:33" x14ac:dyDescent="0.25">
      <c r="A16" t="s">
        <v>378</v>
      </c>
      <c r="B16" t="s">
        <v>175</v>
      </c>
      <c r="D16" t="s">
        <v>335</v>
      </c>
      <c r="E16">
        <v>2021</v>
      </c>
      <c r="F16" t="s">
        <v>11</v>
      </c>
      <c r="G16">
        <v>430</v>
      </c>
      <c r="H16" t="s">
        <v>336</v>
      </c>
      <c r="I16" t="s">
        <v>26</v>
      </c>
      <c r="J16" t="s">
        <v>625</v>
      </c>
      <c r="K16" t="s">
        <v>48</v>
      </c>
      <c r="L16" t="s">
        <v>496</v>
      </c>
      <c r="M16" t="s">
        <v>32</v>
      </c>
      <c r="N16" t="s">
        <v>50</v>
      </c>
      <c r="O16" t="s">
        <v>32</v>
      </c>
      <c r="P16">
        <v>3</v>
      </c>
      <c r="Q16">
        <v>28</v>
      </c>
      <c r="R16">
        <v>38</v>
      </c>
      <c r="S16">
        <v>48</v>
      </c>
      <c r="T16" t="s">
        <v>917</v>
      </c>
      <c r="U16" t="s">
        <v>36</v>
      </c>
      <c r="V16">
        <v>7</v>
      </c>
      <c r="W16">
        <v>11</v>
      </c>
      <c r="X16">
        <v>34</v>
      </c>
      <c r="Y16" s="9">
        <f t="shared" si="0"/>
        <v>0.82352941176470584</v>
      </c>
      <c r="Z16" s="9">
        <f t="shared" si="1"/>
        <v>4.3636363636363633</v>
      </c>
      <c r="AA16" s="9">
        <f t="shared" si="2"/>
        <v>3.5401069518716577</v>
      </c>
      <c r="AB16" t="s">
        <v>337</v>
      </c>
      <c r="AC16" t="s">
        <v>60</v>
      </c>
      <c r="AD16" s="2">
        <v>35</v>
      </c>
    </row>
    <row r="17" spans="1:34" x14ac:dyDescent="0.25">
      <c r="A17" t="s">
        <v>381</v>
      </c>
      <c r="B17" t="s">
        <v>175</v>
      </c>
      <c r="D17" t="s">
        <v>340</v>
      </c>
      <c r="E17">
        <v>2021</v>
      </c>
      <c r="F17" t="s">
        <v>11</v>
      </c>
      <c r="G17">
        <v>430</v>
      </c>
      <c r="H17" t="s">
        <v>336</v>
      </c>
      <c r="I17" t="s">
        <v>26</v>
      </c>
      <c r="J17" t="s">
        <v>625</v>
      </c>
      <c r="K17" t="s">
        <v>48</v>
      </c>
      <c r="L17" t="s">
        <v>496</v>
      </c>
      <c r="M17" t="s">
        <v>32</v>
      </c>
      <c r="N17" t="s">
        <v>50</v>
      </c>
      <c r="O17" t="s">
        <v>32</v>
      </c>
      <c r="P17">
        <v>3</v>
      </c>
      <c r="Q17">
        <v>28</v>
      </c>
      <c r="R17">
        <v>38</v>
      </c>
      <c r="S17">
        <v>48</v>
      </c>
      <c r="T17" t="s">
        <v>917</v>
      </c>
      <c r="U17" t="s">
        <v>36</v>
      </c>
      <c r="V17">
        <v>7</v>
      </c>
      <c r="W17">
        <v>11</v>
      </c>
      <c r="X17">
        <v>34</v>
      </c>
      <c r="Y17" s="9">
        <f t="shared" si="0"/>
        <v>0.82352941176470584</v>
      </c>
      <c r="Z17" s="9">
        <f t="shared" si="1"/>
        <v>4.3636363636363633</v>
      </c>
      <c r="AA17" s="9">
        <f t="shared" si="2"/>
        <v>3.5401069518716577</v>
      </c>
      <c r="AB17" t="s">
        <v>337</v>
      </c>
      <c r="AC17" t="s">
        <v>60</v>
      </c>
      <c r="AD17" s="2">
        <v>35</v>
      </c>
    </row>
    <row r="18" spans="1:34" x14ac:dyDescent="0.25">
      <c r="A18" t="s">
        <v>720</v>
      </c>
      <c r="B18" t="s">
        <v>176</v>
      </c>
      <c r="D18" t="s">
        <v>695</v>
      </c>
      <c r="F18" t="s">
        <v>58</v>
      </c>
      <c r="G18">
        <v>440</v>
      </c>
      <c r="H18" t="s">
        <v>42</v>
      </c>
      <c r="I18" t="s">
        <v>26</v>
      </c>
      <c r="J18" t="s">
        <v>43</v>
      </c>
      <c r="K18" t="s">
        <v>48</v>
      </c>
      <c r="L18" t="s">
        <v>496</v>
      </c>
      <c r="M18" t="s">
        <v>32</v>
      </c>
      <c r="N18" t="s">
        <v>50</v>
      </c>
      <c r="O18" t="s">
        <v>677</v>
      </c>
      <c r="P18">
        <v>3</v>
      </c>
      <c r="Q18">
        <v>28</v>
      </c>
      <c r="R18">
        <v>38</v>
      </c>
      <c r="S18" s="4">
        <v>48</v>
      </c>
      <c r="T18" t="s">
        <v>919</v>
      </c>
      <c r="U18" s="5" t="s">
        <v>454</v>
      </c>
      <c r="V18">
        <v>7</v>
      </c>
      <c r="W18">
        <v>14</v>
      </c>
      <c r="X18">
        <v>34</v>
      </c>
      <c r="Y18" s="9">
        <f t="shared" si="0"/>
        <v>0.82352941176470584</v>
      </c>
      <c r="Z18" s="9">
        <f t="shared" si="1"/>
        <v>3.4285714285714284</v>
      </c>
      <c r="AA18" s="9">
        <f t="shared" si="2"/>
        <v>2.6050420168067223</v>
      </c>
      <c r="AB18" t="s">
        <v>678</v>
      </c>
      <c r="AC18" t="s">
        <v>679</v>
      </c>
      <c r="AD18" s="2">
        <v>42</v>
      </c>
    </row>
    <row r="19" spans="1:34" x14ac:dyDescent="0.25">
      <c r="A19" t="s">
        <v>706</v>
      </c>
      <c r="B19" t="s">
        <v>176</v>
      </c>
      <c r="D19" t="s">
        <v>673</v>
      </c>
      <c r="F19" t="s">
        <v>11</v>
      </c>
      <c r="G19">
        <v>450</v>
      </c>
      <c r="H19" s="5" t="s">
        <v>42</v>
      </c>
      <c r="I19" t="s">
        <v>26</v>
      </c>
      <c r="J19" t="s">
        <v>35</v>
      </c>
      <c r="K19" t="s">
        <v>48</v>
      </c>
      <c r="L19" t="s">
        <v>496</v>
      </c>
      <c r="M19" t="s">
        <v>32</v>
      </c>
      <c r="N19" t="s">
        <v>50</v>
      </c>
      <c r="O19" t="s">
        <v>677</v>
      </c>
      <c r="P19">
        <v>3</v>
      </c>
      <c r="Q19">
        <v>28</v>
      </c>
      <c r="R19">
        <v>38</v>
      </c>
      <c r="S19">
        <v>48</v>
      </c>
      <c r="T19" t="s">
        <v>919</v>
      </c>
      <c r="U19" s="5" t="s">
        <v>454</v>
      </c>
      <c r="V19">
        <v>7</v>
      </c>
      <c r="W19">
        <v>14</v>
      </c>
      <c r="X19">
        <v>34</v>
      </c>
      <c r="Y19" s="9">
        <f t="shared" si="0"/>
        <v>0.82352941176470584</v>
      </c>
      <c r="Z19" s="9">
        <f t="shared" si="1"/>
        <v>3.4285714285714284</v>
      </c>
      <c r="AA19" s="9">
        <f t="shared" si="2"/>
        <v>2.6050420168067223</v>
      </c>
      <c r="AB19" t="s">
        <v>678</v>
      </c>
      <c r="AC19" t="s">
        <v>679</v>
      </c>
      <c r="AD19" s="2">
        <v>35</v>
      </c>
    </row>
    <row r="20" spans="1:34" x14ac:dyDescent="0.25">
      <c r="A20" t="s">
        <v>707</v>
      </c>
      <c r="B20" t="s">
        <v>176</v>
      </c>
      <c r="D20" t="s">
        <v>674</v>
      </c>
      <c r="F20" t="s">
        <v>11</v>
      </c>
      <c r="G20">
        <v>450</v>
      </c>
      <c r="H20" s="5" t="s">
        <v>42</v>
      </c>
      <c r="I20" t="s">
        <v>26</v>
      </c>
      <c r="J20" t="s">
        <v>35</v>
      </c>
      <c r="K20" t="s">
        <v>48</v>
      </c>
      <c r="L20" t="s">
        <v>496</v>
      </c>
      <c r="M20" t="s">
        <v>32</v>
      </c>
      <c r="N20" t="s">
        <v>50</v>
      </c>
      <c r="O20" t="s">
        <v>677</v>
      </c>
      <c r="P20">
        <v>3</v>
      </c>
      <c r="Q20">
        <v>28</v>
      </c>
      <c r="R20">
        <v>38</v>
      </c>
      <c r="S20">
        <v>48</v>
      </c>
      <c r="T20" t="s">
        <v>919</v>
      </c>
      <c r="U20" s="5" t="s">
        <v>454</v>
      </c>
      <c r="V20">
        <v>7</v>
      </c>
      <c r="W20">
        <v>14</v>
      </c>
      <c r="X20">
        <v>34</v>
      </c>
      <c r="Y20" s="9">
        <f t="shared" si="0"/>
        <v>0.82352941176470584</v>
      </c>
      <c r="Z20" s="9">
        <f t="shared" si="1"/>
        <v>3.4285714285714284</v>
      </c>
      <c r="AA20" s="9">
        <f t="shared" si="2"/>
        <v>2.6050420168067223</v>
      </c>
      <c r="AB20" t="s">
        <v>678</v>
      </c>
      <c r="AC20" t="s">
        <v>679</v>
      </c>
      <c r="AD20" s="2">
        <v>35</v>
      </c>
    </row>
    <row r="21" spans="1:34" x14ac:dyDescent="0.25">
      <c r="A21" t="s">
        <v>797</v>
      </c>
      <c r="B21" t="s">
        <v>174</v>
      </c>
      <c r="D21" t="s">
        <v>745</v>
      </c>
      <c r="F21" t="s">
        <v>11</v>
      </c>
      <c r="G21">
        <v>450</v>
      </c>
      <c r="H21" t="s">
        <v>495</v>
      </c>
      <c r="I21" t="s">
        <v>156</v>
      </c>
      <c r="J21" t="s">
        <v>35</v>
      </c>
      <c r="K21" t="s">
        <v>48</v>
      </c>
      <c r="L21" t="s">
        <v>36</v>
      </c>
      <c r="M21" t="s">
        <v>32</v>
      </c>
      <c r="N21" t="s">
        <v>50</v>
      </c>
      <c r="O21" t="s">
        <v>36</v>
      </c>
      <c r="P21">
        <v>3</v>
      </c>
      <c r="Q21">
        <v>28</v>
      </c>
      <c r="R21">
        <v>38</v>
      </c>
      <c r="S21">
        <v>48</v>
      </c>
      <c r="T21" t="s">
        <v>919</v>
      </c>
      <c r="U21" t="s">
        <v>38</v>
      </c>
      <c r="V21">
        <v>8</v>
      </c>
      <c r="W21">
        <v>11</v>
      </c>
      <c r="X21">
        <v>32</v>
      </c>
      <c r="Y21" s="9">
        <f t="shared" si="0"/>
        <v>0.875</v>
      </c>
      <c r="Z21" s="9">
        <f t="shared" si="1"/>
        <v>4.3636363636363633</v>
      </c>
      <c r="AA21" s="9">
        <f t="shared" si="2"/>
        <v>3.4886363636363633</v>
      </c>
      <c r="AB21" t="s">
        <v>864</v>
      </c>
      <c r="AC21" t="s">
        <v>52</v>
      </c>
      <c r="AD21" s="2">
        <v>38</v>
      </c>
    </row>
    <row r="22" spans="1:34" x14ac:dyDescent="0.25">
      <c r="A22" s="33" t="s">
        <v>798</v>
      </c>
      <c r="B22" s="33" t="s">
        <v>174</v>
      </c>
      <c r="C22" s="33"/>
      <c r="D22" s="33" t="s">
        <v>746</v>
      </c>
      <c r="E22" s="33"/>
      <c r="F22" s="33" t="s">
        <v>11</v>
      </c>
      <c r="G22" s="33">
        <v>450</v>
      </c>
      <c r="H22" s="33" t="s">
        <v>495</v>
      </c>
      <c r="I22" s="33" t="s">
        <v>156</v>
      </c>
      <c r="J22" s="33" t="s">
        <v>35</v>
      </c>
      <c r="K22" s="33" t="s">
        <v>48</v>
      </c>
      <c r="L22" s="33" t="s">
        <v>36</v>
      </c>
      <c r="M22" s="33" t="s">
        <v>32</v>
      </c>
      <c r="N22" s="33" t="s">
        <v>50</v>
      </c>
      <c r="O22" s="33" t="s">
        <v>36</v>
      </c>
      <c r="P22" s="33">
        <v>3</v>
      </c>
      <c r="Q22" s="33">
        <v>28</v>
      </c>
      <c r="R22" s="33">
        <v>38</v>
      </c>
      <c r="S22" s="33">
        <v>48</v>
      </c>
      <c r="T22" t="s">
        <v>919</v>
      </c>
      <c r="U22" s="33" t="s">
        <v>38</v>
      </c>
      <c r="V22" s="33">
        <v>8</v>
      </c>
      <c r="W22" s="33">
        <v>11</v>
      </c>
      <c r="X22" s="33">
        <v>32</v>
      </c>
      <c r="Y22" s="15">
        <f t="shared" si="0"/>
        <v>0.875</v>
      </c>
      <c r="Z22" s="15">
        <f t="shared" si="1"/>
        <v>4.3636363636363633</v>
      </c>
      <c r="AA22" s="15">
        <f t="shared" si="2"/>
        <v>3.4886363636363633</v>
      </c>
      <c r="AB22" s="33" t="s">
        <v>864</v>
      </c>
      <c r="AC22" s="33" t="s">
        <v>52</v>
      </c>
      <c r="AD22" s="42">
        <v>38</v>
      </c>
      <c r="AE22" s="66"/>
      <c r="AF22" s="33"/>
      <c r="AG22" s="33"/>
      <c r="AH22" s="33"/>
    </row>
    <row r="23" spans="1:34" x14ac:dyDescent="0.25">
      <c r="A23" t="s">
        <v>808</v>
      </c>
      <c r="B23" t="s">
        <v>174</v>
      </c>
      <c r="D23" t="s">
        <v>757</v>
      </c>
      <c r="F23" t="s">
        <v>58</v>
      </c>
      <c r="G23">
        <v>450</v>
      </c>
      <c r="H23" t="s">
        <v>882</v>
      </c>
      <c r="I23" t="s">
        <v>156</v>
      </c>
      <c r="J23" t="s">
        <v>35</v>
      </c>
      <c r="K23" t="s">
        <v>48</v>
      </c>
      <c r="L23" t="s">
        <v>49</v>
      </c>
      <c r="M23" t="s">
        <v>32</v>
      </c>
      <c r="N23" t="s">
        <v>50</v>
      </c>
      <c r="O23" t="s">
        <v>32</v>
      </c>
      <c r="P23">
        <v>1</v>
      </c>
      <c r="Q23">
        <v>44</v>
      </c>
      <c r="S23" s="3">
        <v>44</v>
      </c>
      <c r="T23" t="s">
        <v>917</v>
      </c>
      <c r="U23" t="s">
        <v>36</v>
      </c>
      <c r="V23">
        <v>7</v>
      </c>
      <c r="W23">
        <v>14</v>
      </c>
      <c r="X23">
        <v>34</v>
      </c>
      <c r="Y23" s="9">
        <f t="shared" si="0"/>
        <v>1.2941176470588236</v>
      </c>
      <c r="Z23" s="9">
        <f t="shared" si="1"/>
        <v>3.1428571428571428</v>
      </c>
      <c r="AA23" s="9">
        <f t="shared" si="2"/>
        <v>1.8487394957983192</v>
      </c>
      <c r="AB23" t="s">
        <v>864</v>
      </c>
      <c r="AC23" t="s">
        <v>52</v>
      </c>
      <c r="AD23" s="13" t="s">
        <v>765</v>
      </c>
      <c r="AE23" s="64" t="s">
        <v>356</v>
      </c>
    </row>
    <row r="24" spans="1:34" x14ac:dyDescent="0.25">
      <c r="A24" t="s">
        <v>809</v>
      </c>
      <c r="B24" t="s">
        <v>174</v>
      </c>
      <c r="D24" t="s">
        <v>758</v>
      </c>
      <c r="F24" t="s">
        <v>58</v>
      </c>
      <c r="G24">
        <v>450</v>
      </c>
      <c r="H24" t="s">
        <v>882</v>
      </c>
      <c r="I24" t="s">
        <v>156</v>
      </c>
      <c r="J24" t="s">
        <v>35</v>
      </c>
      <c r="K24" t="s">
        <v>48</v>
      </c>
      <c r="L24" t="s">
        <v>49</v>
      </c>
      <c r="M24" t="s">
        <v>32</v>
      </c>
      <c r="N24" t="s">
        <v>50</v>
      </c>
      <c r="O24" t="s">
        <v>32</v>
      </c>
      <c r="P24">
        <v>1</v>
      </c>
      <c r="Q24">
        <v>44</v>
      </c>
      <c r="S24" s="3">
        <v>44</v>
      </c>
      <c r="T24" t="s">
        <v>917</v>
      </c>
      <c r="U24" t="s">
        <v>36</v>
      </c>
      <c r="V24">
        <v>7</v>
      </c>
      <c r="W24">
        <v>14</v>
      </c>
      <c r="X24">
        <v>34</v>
      </c>
      <c r="Y24" s="9">
        <f t="shared" si="0"/>
        <v>1.2941176470588236</v>
      </c>
      <c r="Z24" s="9">
        <f t="shared" si="1"/>
        <v>3.1428571428571428</v>
      </c>
      <c r="AA24" s="9">
        <f t="shared" si="2"/>
        <v>1.8487394957983192</v>
      </c>
      <c r="AB24" t="s">
        <v>864</v>
      </c>
      <c r="AC24" t="s">
        <v>52</v>
      </c>
      <c r="AD24" s="13" t="s">
        <v>765</v>
      </c>
      <c r="AE24" s="64" t="s">
        <v>356</v>
      </c>
    </row>
    <row r="25" spans="1:34" x14ac:dyDescent="0.25">
      <c r="A25" t="s">
        <v>643</v>
      </c>
      <c r="B25" t="s">
        <v>171</v>
      </c>
      <c r="D25" t="s">
        <v>582</v>
      </c>
      <c r="F25" t="s">
        <v>11</v>
      </c>
      <c r="G25">
        <v>460</v>
      </c>
      <c r="H25" t="s">
        <v>42</v>
      </c>
      <c r="I25" t="s">
        <v>26</v>
      </c>
      <c r="J25" t="s">
        <v>35</v>
      </c>
      <c r="K25" t="s">
        <v>48</v>
      </c>
      <c r="L25" t="s">
        <v>496</v>
      </c>
      <c r="M25" t="s">
        <v>620</v>
      </c>
      <c r="N25" t="s">
        <v>50</v>
      </c>
      <c r="O25" t="s">
        <v>32</v>
      </c>
      <c r="P25">
        <v>3</v>
      </c>
      <c r="Q25">
        <v>28</v>
      </c>
      <c r="R25">
        <v>38</v>
      </c>
      <c r="S25" s="4">
        <v>48</v>
      </c>
      <c r="T25" t="s">
        <v>917</v>
      </c>
      <c r="U25" t="s">
        <v>629</v>
      </c>
      <c r="V25">
        <v>7</v>
      </c>
      <c r="W25">
        <v>12</v>
      </c>
      <c r="X25">
        <v>32</v>
      </c>
      <c r="Y25" s="9">
        <f t="shared" si="0"/>
        <v>0.875</v>
      </c>
      <c r="Z25" s="9">
        <f t="shared" si="1"/>
        <v>4</v>
      </c>
      <c r="AA25" s="9">
        <f t="shared" si="2"/>
        <v>3.125</v>
      </c>
      <c r="AB25" t="s">
        <v>621</v>
      </c>
      <c r="AC25" t="s">
        <v>52</v>
      </c>
      <c r="AD25" s="2">
        <v>32</v>
      </c>
      <c r="AF25" s="2"/>
    </row>
    <row r="26" spans="1:34" x14ac:dyDescent="0.25">
      <c r="A26" t="s">
        <v>644</v>
      </c>
      <c r="B26" t="s">
        <v>171</v>
      </c>
      <c r="D26" t="s">
        <v>583</v>
      </c>
      <c r="F26" t="s">
        <v>11</v>
      </c>
      <c r="G26">
        <v>460</v>
      </c>
      <c r="H26" t="s">
        <v>42</v>
      </c>
      <c r="I26" t="s">
        <v>26</v>
      </c>
      <c r="J26" t="s">
        <v>35</v>
      </c>
      <c r="K26" t="s">
        <v>48</v>
      </c>
      <c r="L26" t="s">
        <v>496</v>
      </c>
      <c r="M26" t="s">
        <v>620</v>
      </c>
      <c r="N26" t="s">
        <v>50</v>
      </c>
      <c r="O26" t="s">
        <v>32</v>
      </c>
      <c r="P26">
        <v>3</v>
      </c>
      <c r="Q26">
        <v>28</v>
      </c>
      <c r="R26">
        <v>38</v>
      </c>
      <c r="S26" s="4">
        <v>48</v>
      </c>
      <c r="T26" t="s">
        <v>917</v>
      </c>
      <c r="U26" t="s">
        <v>629</v>
      </c>
      <c r="V26">
        <v>7</v>
      </c>
      <c r="W26">
        <v>12</v>
      </c>
      <c r="X26">
        <v>32</v>
      </c>
      <c r="Y26" s="9">
        <f t="shared" si="0"/>
        <v>0.875</v>
      </c>
      <c r="Z26" s="9">
        <f t="shared" si="1"/>
        <v>4</v>
      </c>
      <c r="AA26" s="9">
        <f t="shared" si="2"/>
        <v>3.125</v>
      </c>
      <c r="AB26" t="s">
        <v>621</v>
      </c>
      <c r="AC26" t="s">
        <v>52</v>
      </c>
      <c r="AD26" s="2">
        <v>32</v>
      </c>
      <c r="AF26" s="2"/>
    </row>
    <row r="27" spans="1:34" x14ac:dyDescent="0.25">
      <c r="A27" t="s">
        <v>663</v>
      </c>
      <c r="B27" t="s">
        <v>171</v>
      </c>
      <c r="D27" t="s">
        <v>603</v>
      </c>
      <c r="F27" t="s">
        <v>858</v>
      </c>
      <c r="G27">
        <v>460</v>
      </c>
      <c r="H27" t="s">
        <v>42</v>
      </c>
      <c r="I27" t="s">
        <v>910</v>
      </c>
      <c r="J27" t="s">
        <v>35</v>
      </c>
      <c r="K27" t="s">
        <v>48</v>
      </c>
      <c r="L27" t="s">
        <v>496</v>
      </c>
      <c r="M27" t="s">
        <v>620</v>
      </c>
      <c r="N27" t="s">
        <v>50</v>
      </c>
      <c r="O27" t="s">
        <v>32</v>
      </c>
      <c r="P27">
        <v>3</v>
      </c>
      <c r="Q27">
        <v>28</v>
      </c>
      <c r="R27">
        <v>38</v>
      </c>
      <c r="S27" s="4">
        <v>48</v>
      </c>
      <c r="T27" t="s">
        <v>917</v>
      </c>
      <c r="U27" t="s">
        <v>629</v>
      </c>
      <c r="V27">
        <v>7</v>
      </c>
      <c r="W27">
        <v>12</v>
      </c>
      <c r="X27">
        <v>32</v>
      </c>
      <c r="Y27" s="9">
        <f t="shared" si="0"/>
        <v>0.875</v>
      </c>
      <c r="Z27" s="9">
        <f t="shared" si="1"/>
        <v>4</v>
      </c>
      <c r="AA27" s="9">
        <f t="shared" si="2"/>
        <v>3.125</v>
      </c>
      <c r="AB27" t="s">
        <v>621</v>
      </c>
      <c r="AC27" s="10" t="s">
        <v>52</v>
      </c>
      <c r="AD27" s="2">
        <v>40</v>
      </c>
    </row>
    <row r="28" spans="1:34" x14ac:dyDescent="0.25">
      <c r="A28" t="s">
        <v>664</v>
      </c>
      <c r="B28" t="s">
        <v>171</v>
      </c>
      <c r="D28" t="s">
        <v>604</v>
      </c>
      <c r="F28" t="s">
        <v>858</v>
      </c>
      <c r="G28">
        <v>460</v>
      </c>
      <c r="H28" t="s">
        <v>42</v>
      </c>
      <c r="I28" t="s">
        <v>910</v>
      </c>
      <c r="J28" t="s">
        <v>35</v>
      </c>
      <c r="K28" t="s">
        <v>48</v>
      </c>
      <c r="L28" t="s">
        <v>496</v>
      </c>
      <c r="M28" t="s">
        <v>620</v>
      </c>
      <c r="N28" t="s">
        <v>50</v>
      </c>
      <c r="O28" t="s">
        <v>32</v>
      </c>
      <c r="P28">
        <v>3</v>
      </c>
      <c r="Q28">
        <v>28</v>
      </c>
      <c r="R28">
        <v>38</v>
      </c>
      <c r="S28" s="4">
        <v>48</v>
      </c>
      <c r="T28" t="s">
        <v>917</v>
      </c>
      <c r="U28" t="s">
        <v>629</v>
      </c>
      <c r="V28">
        <v>7</v>
      </c>
      <c r="W28">
        <v>12</v>
      </c>
      <c r="X28">
        <v>32</v>
      </c>
      <c r="Y28" s="9">
        <f t="shared" si="0"/>
        <v>0.875</v>
      </c>
      <c r="Z28" s="9">
        <f t="shared" si="1"/>
        <v>4</v>
      </c>
      <c r="AA28" s="9">
        <f t="shared" si="2"/>
        <v>3.125</v>
      </c>
      <c r="AB28" t="s">
        <v>621</v>
      </c>
      <c r="AC28" s="10" t="s">
        <v>52</v>
      </c>
      <c r="AD28" s="2">
        <v>40</v>
      </c>
    </row>
    <row r="29" spans="1:34" x14ac:dyDescent="0.25">
      <c r="A29" t="s">
        <v>241</v>
      </c>
      <c r="B29" t="s">
        <v>55</v>
      </c>
      <c r="C29" t="s">
        <v>119</v>
      </c>
      <c r="D29" t="s">
        <v>57</v>
      </c>
      <c r="E29">
        <v>2021</v>
      </c>
      <c r="F29" t="s">
        <v>31</v>
      </c>
      <c r="G29">
        <v>470</v>
      </c>
      <c r="H29" t="s">
        <v>882</v>
      </c>
      <c r="I29" t="s">
        <v>26</v>
      </c>
      <c r="J29" t="s">
        <v>625</v>
      </c>
      <c r="K29" t="s">
        <v>48</v>
      </c>
      <c r="L29" t="s">
        <v>49</v>
      </c>
      <c r="M29" t="s">
        <v>32</v>
      </c>
      <c r="N29" t="s">
        <v>50</v>
      </c>
      <c r="O29" t="s">
        <v>62</v>
      </c>
      <c r="P29">
        <v>1</v>
      </c>
      <c r="Q29">
        <v>42</v>
      </c>
      <c r="S29" s="3">
        <v>42</v>
      </c>
      <c r="T29" t="s">
        <v>917</v>
      </c>
      <c r="U29" t="s">
        <v>36</v>
      </c>
      <c r="V29">
        <v>7</v>
      </c>
      <c r="W29">
        <v>14</v>
      </c>
      <c r="X29">
        <v>34</v>
      </c>
      <c r="Y29" s="9">
        <f t="shared" si="0"/>
        <v>1.2352941176470589</v>
      </c>
      <c r="Z29" s="9">
        <f t="shared" si="1"/>
        <v>3</v>
      </c>
      <c r="AA29" s="9">
        <f t="shared" si="2"/>
        <v>1.7647058823529411</v>
      </c>
      <c r="AB29" t="s">
        <v>32</v>
      </c>
      <c r="AC29" t="s">
        <v>46</v>
      </c>
      <c r="AD29" s="2">
        <v>45</v>
      </c>
    </row>
    <row r="30" spans="1:34" x14ac:dyDescent="0.25">
      <c r="A30" t="s">
        <v>245</v>
      </c>
      <c r="B30" t="s">
        <v>55</v>
      </c>
      <c r="C30" t="s">
        <v>119</v>
      </c>
      <c r="D30" t="s">
        <v>64</v>
      </c>
      <c r="E30">
        <v>2020</v>
      </c>
      <c r="F30" t="s">
        <v>31</v>
      </c>
      <c r="G30">
        <v>470</v>
      </c>
      <c r="H30" t="s">
        <v>336</v>
      </c>
      <c r="I30" t="s">
        <v>26</v>
      </c>
      <c r="J30" t="s">
        <v>35</v>
      </c>
      <c r="K30" t="s">
        <v>48</v>
      </c>
      <c r="L30" t="s">
        <v>36</v>
      </c>
      <c r="M30" t="s">
        <v>32</v>
      </c>
      <c r="N30" t="s">
        <v>37</v>
      </c>
      <c r="O30" t="s">
        <v>32</v>
      </c>
      <c r="P30">
        <v>3</v>
      </c>
      <c r="Q30">
        <v>28</v>
      </c>
      <c r="R30">
        <v>38</v>
      </c>
      <c r="S30">
        <v>48</v>
      </c>
      <c r="T30" t="s">
        <v>917</v>
      </c>
      <c r="U30" t="s">
        <v>36</v>
      </c>
      <c r="V30">
        <v>7</v>
      </c>
      <c r="W30">
        <v>14</v>
      </c>
      <c r="X30">
        <v>34</v>
      </c>
      <c r="Y30" s="9">
        <f t="shared" si="0"/>
        <v>0.82352941176470584</v>
      </c>
      <c r="Z30" s="9">
        <f t="shared" si="1"/>
        <v>3.4285714285714284</v>
      </c>
      <c r="AA30" s="9">
        <f t="shared" si="2"/>
        <v>2.6050420168067223</v>
      </c>
      <c r="AB30" t="s">
        <v>862</v>
      </c>
      <c r="AC30" t="s">
        <v>60</v>
      </c>
      <c r="AD30" s="2">
        <v>38</v>
      </c>
    </row>
    <row r="31" spans="1:34" x14ac:dyDescent="0.25">
      <c r="A31" t="s">
        <v>228</v>
      </c>
      <c r="B31" t="s">
        <v>9</v>
      </c>
      <c r="C31" t="s">
        <v>118</v>
      </c>
      <c r="D31" t="s">
        <v>47</v>
      </c>
      <c r="E31">
        <v>2021</v>
      </c>
      <c r="F31" t="s">
        <v>31</v>
      </c>
      <c r="G31">
        <v>470</v>
      </c>
      <c r="H31" t="s">
        <v>884</v>
      </c>
      <c r="I31" t="s">
        <v>26</v>
      </c>
      <c r="J31" t="s">
        <v>35</v>
      </c>
      <c r="K31" t="s">
        <v>48</v>
      </c>
      <c r="L31" t="s">
        <v>49</v>
      </c>
      <c r="M31" t="s">
        <v>32</v>
      </c>
      <c r="N31" t="s">
        <v>50</v>
      </c>
      <c r="O31" t="s">
        <v>32</v>
      </c>
      <c r="P31">
        <v>1</v>
      </c>
      <c r="Q31">
        <v>42</v>
      </c>
      <c r="S31" s="11">
        <v>42</v>
      </c>
      <c r="T31" t="s">
        <v>917</v>
      </c>
      <c r="U31" t="s">
        <v>36</v>
      </c>
      <c r="V31">
        <v>7</v>
      </c>
      <c r="W31">
        <v>14</v>
      </c>
      <c r="X31" s="1">
        <v>34</v>
      </c>
      <c r="Y31" s="9">
        <f t="shared" si="0"/>
        <v>1.2352941176470589</v>
      </c>
      <c r="Z31" s="9">
        <f t="shared" si="1"/>
        <v>3</v>
      </c>
      <c r="AA31" s="9">
        <f t="shared" si="2"/>
        <v>1.7647058823529411</v>
      </c>
      <c r="AB31" t="s">
        <v>32</v>
      </c>
      <c r="AC31" t="s">
        <v>46</v>
      </c>
      <c r="AD31" s="2">
        <v>38</v>
      </c>
    </row>
    <row r="32" spans="1:34" x14ac:dyDescent="0.25">
      <c r="A32" t="s">
        <v>232</v>
      </c>
      <c r="B32" t="s">
        <v>9</v>
      </c>
      <c r="C32" t="s">
        <v>118</v>
      </c>
      <c r="D32" t="s">
        <v>29</v>
      </c>
      <c r="E32">
        <v>2020</v>
      </c>
      <c r="F32" t="s">
        <v>31</v>
      </c>
      <c r="G32">
        <v>470</v>
      </c>
      <c r="H32" t="s">
        <v>336</v>
      </c>
      <c r="I32" t="s">
        <v>26</v>
      </c>
      <c r="J32" t="s">
        <v>32</v>
      </c>
      <c r="K32" t="s">
        <v>48</v>
      </c>
      <c r="L32" t="s">
        <v>36</v>
      </c>
      <c r="M32" t="s">
        <v>32</v>
      </c>
      <c r="N32" t="s">
        <v>37</v>
      </c>
      <c r="O32" t="s">
        <v>32</v>
      </c>
      <c r="P32">
        <v>3</v>
      </c>
      <c r="Q32">
        <v>28</v>
      </c>
      <c r="R32">
        <v>38</v>
      </c>
      <c r="S32" s="1">
        <v>48</v>
      </c>
      <c r="T32" t="s">
        <v>917</v>
      </c>
      <c r="U32" t="s">
        <v>36</v>
      </c>
      <c r="V32">
        <v>7</v>
      </c>
      <c r="W32">
        <v>14</v>
      </c>
      <c r="X32" s="1">
        <v>34</v>
      </c>
      <c r="Y32" s="9">
        <f t="shared" si="0"/>
        <v>0.82352941176470584</v>
      </c>
      <c r="Z32" s="9">
        <f t="shared" si="1"/>
        <v>3.4285714285714284</v>
      </c>
      <c r="AA32" s="9">
        <f t="shared" si="2"/>
        <v>2.6050420168067223</v>
      </c>
      <c r="AB32" t="s">
        <v>53</v>
      </c>
      <c r="AC32" t="s">
        <v>60</v>
      </c>
      <c r="AD32" s="2">
        <v>38</v>
      </c>
    </row>
    <row r="33" spans="1:32" x14ac:dyDescent="0.25">
      <c r="A33" t="s">
        <v>384</v>
      </c>
      <c r="B33" t="s">
        <v>175</v>
      </c>
      <c r="D33" t="s">
        <v>347</v>
      </c>
      <c r="E33">
        <v>2021</v>
      </c>
      <c r="F33" t="s">
        <v>342</v>
      </c>
      <c r="G33">
        <v>470</v>
      </c>
      <c r="H33" t="s">
        <v>332</v>
      </c>
      <c r="I33" t="s">
        <v>26</v>
      </c>
      <c r="J33" t="s">
        <v>625</v>
      </c>
      <c r="K33" t="s">
        <v>48</v>
      </c>
      <c r="L33" t="s">
        <v>49</v>
      </c>
      <c r="M33" t="s">
        <v>32</v>
      </c>
      <c r="N33" t="s">
        <v>50</v>
      </c>
      <c r="O33" t="s">
        <v>32</v>
      </c>
      <c r="P33">
        <v>1</v>
      </c>
      <c r="Q33">
        <v>38</v>
      </c>
      <c r="S33" s="3">
        <v>38</v>
      </c>
      <c r="T33" t="s">
        <v>919</v>
      </c>
      <c r="U33" t="s">
        <v>38</v>
      </c>
      <c r="V33">
        <v>8</v>
      </c>
      <c r="W33">
        <v>11</v>
      </c>
      <c r="X33">
        <v>34</v>
      </c>
      <c r="Y33" s="9">
        <f t="shared" si="0"/>
        <v>1.1176470588235294</v>
      </c>
      <c r="Z33" s="9">
        <f t="shared" si="1"/>
        <v>3.4545454545454546</v>
      </c>
      <c r="AA33" s="9">
        <f t="shared" si="2"/>
        <v>2.3368983957219251</v>
      </c>
      <c r="AB33" t="s">
        <v>206</v>
      </c>
      <c r="AC33" t="s">
        <v>61</v>
      </c>
      <c r="AD33" s="2">
        <v>35</v>
      </c>
    </row>
    <row r="34" spans="1:32" x14ac:dyDescent="0.25">
      <c r="A34" t="s">
        <v>304</v>
      </c>
      <c r="B34" t="s">
        <v>165</v>
      </c>
      <c r="D34" t="s">
        <v>462</v>
      </c>
      <c r="E34">
        <v>2021</v>
      </c>
      <c r="F34" t="s">
        <v>11</v>
      </c>
      <c r="G34">
        <v>470</v>
      </c>
      <c r="H34" t="s">
        <v>495</v>
      </c>
      <c r="I34" t="s">
        <v>26</v>
      </c>
      <c r="J34" t="s">
        <v>35</v>
      </c>
      <c r="K34" t="s">
        <v>48</v>
      </c>
      <c r="L34" t="s">
        <v>496</v>
      </c>
      <c r="M34" t="s">
        <v>497</v>
      </c>
      <c r="N34" t="s">
        <v>19</v>
      </c>
      <c r="O34" t="s">
        <v>32</v>
      </c>
      <c r="P34">
        <v>3</v>
      </c>
      <c r="Q34">
        <v>28</v>
      </c>
      <c r="R34">
        <v>38</v>
      </c>
      <c r="S34">
        <v>48</v>
      </c>
      <c r="T34" t="s">
        <v>919</v>
      </c>
      <c r="U34" s="5" t="s">
        <v>454</v>
      </c>
      <c r="V34">
        <v>7</v>
      </c>
      <c r="W34">
        <v>14</v>
      </c>
      <c r="X34">
        <v>34</v>
      </c>
      <c r="Y34" s="9">
        <f t="shared" si="0"/>
        <v>0.82352941176470584</v>
      </c>
      <c r="Z34" s="9">
        <f t="shared" si="1"/>
        <v>3.4285714285714284</v>
      </c>
      <c r="AA34" s="9">
        <f t="shared" si="2"/>
        <v>2.6050420168067223</v>
      </c>
      <c r="AB34" t="s">
        <v>864</v>
      </c>
      <c r="AC34" t="s">
        <v>52</v>
      </c>
      <c r="AD34" s="2">
        <v>35</v>
      </c>
    </row>
    <row r="35" spans="1:32" x14ac:dyDescent="0.25">
      <c r="A35" t="s">
        <v>305</v>
      </c>
      <c r="B35" t="s">
        <v>165</v>
      </c>
      <c r="D35" t="s">
        <v>463</v>
      </c>
      <c r="E35">
        <v>2021</v>
      </c>
      <c r="F35" t="s">
        <v>11</v>
      </c>
      <c r="G35">
        <v>470</v>
      </c>
      <c r="H35" t="s">
        <v>495</v>
      </c>
      <c r="I35" t="s">
        <v>26</v>
      </c>
      <c r="J35" t="s">
        <v>35</v>
      </c>
      <c r="K35" t="s">
        <v>48</v>
      </c>
      <c r="L35" t="s">
        <v>496</v>
      </c>
      <c r="M35" t="s">
        <v>497</v>
      </c>
      <c r="N35" t="s">
        <v>19</v>
      </c>
      <c r="O35" t="s">
        <v>32</v>
      </c>
      <c r="P35">
        <v>3</v>
      </c>
      <c r="Q35">
        <v>28</v>
      </c>
      <c r="R35">
        <v>38</v>
      </c>
      <c r="S35">
        <v>48</v>
      </c>
      <c r="T35" t="s">
        <v>919</v>
      </c>
      <c r="U35" s="5" t="s">
        <v>454</v>
      </c>
      <c r="V35">
        <v>7</v>
      </c>
      <c r="W35">
        <v>14</v>
      </c>
      <c r="X35">
        <v>34</v>
      </c>
      <c r="Y35" s="9">
        <f t="shared" si="0"/>
        <v>0.82352941176470584</v>
      </c>
      <c r="Z35" s="9">
        <f t="shared" si="1"/>
        <v>3.4285714285714284</v>
      </c>
      <c r="AA35" s="9">
        <f t="shared" si="2"/>
        <v>2.6050420168067223</v>
      </c>
      <c r="AB35" t="s">
        <v>864</v>
      </c>
      <c r="AC35" t="s">
        <v>52</v>
      </c>
      <c r="AD35" s="2">
        <v>35</v>
      </c>
    </row>
    <row r="36" spans="1:32" x14ac:dyDescent="0.25">
      <c r="A36" t="s">
        <v>299</v>
      </c>
      <c r="B36" t="s">
        <v>160</v>
      </c>
      <c r="D36" s="5" t="s">
        <v>104</v>
      </c>
      <c r="E36">
        <v>2020</v>
      </c>
      <c r="F36" t="s">
        <v>11</v>
      </c>
      <c r="G36">
        <v>480</v>
      </c>
      <c r="H36" t="s">
        <v>336</v>
      </c>
      <c r="I36" t="s">
        <v>156</v>
      </c>
      <c r="J36" t="s">
        <v>625</v>
      </c>
      <c r="K36" t="s">
        <v>48</v>
      </c>
      <c r="L36" t="s">
        <v>36</v>
      </c>
      <c r="M36" s="8" t="s">
        <v>839</v>
      </c>
      <c r="N36" t="s">
        <v>37</v>
      </c>
      <c r="O36" t="s">
        <v>135</v>
      </c>
      <c r="P36">
        <v>3</v>
      </c>
      <c r="Q36">
        <v>28</v>
      </c>
      <c r="R36">
        <v>38</v>
      </c>
      <c r="S36">
        <v>48</v>
      </c>
      <c r="T36" t="s">
        <v>917</v>
      </c>
      <c r="U36" t="s">
        <v>36</v>
      </c>
      <c r="V36">
        <v>7</v>
      </c>
      <c r="W36">
        <v>12</v>
      </c>
      <c r="X36">
        <v>28</v>
      </c>
      <c r="Y36" s="9">
        <f t="shared" ref="Y36:Y67" si="3">Q36/X36</f>
        <v>1</v>
      </c>
      <c r="Z36" s="9">
        <f t="shared" ref="Z36:Z53" si="4">S36/W36</f>
        <v>4</v>
      </c>
      <c r="AA36" s="9">
        <f t="shared" ref="AA36:AA67" si="5">Z36-Y36</f>
        <v>3</v>
      </c>
      <c r="AB36" t="s">
        <v>32</v>
      </c>
      <c r="AC36" t="s">
        <v>679</v>
      </c>
      <c r="AD36" s="2">
        <v>35</v>
      </c>
    </row>
    <row r="37" spans="1:32" x14ac:dyDescent="0.25">
      <c r="A37" t="s">
        <v>300</v>
      </c>
      <c r="B37" t="s">
        <v>160</v>
      </c>
      <c r="C37" t="s">
        <v>118</v>
      </c>
      <c r="D37" s="5" t="s">
        <v>841</v>
      </c>
      <c r="E37">
        <v>2021</v>
      </c>
      <c r="F37" t="s">
        <v>11</v>
      </c>
      <c r="G37">
        <v>480</v>
      </c>
      <c r="H37" t="s">
        <v>336</v>
      </c>
      <c r="I37" t="s">
        <v>156</v>
      </c>
      <c r="J37" t="s">
        <v>625</v>
      </c>
      <c r="K37" t="s">
        <v>48</v>
      </c>
      <c r="L37" t="s">
        <v>36</v>
      </c>
      <c r="M37" s="8" t="s">
        <v>839</v>
      </c>
      <c r="N37" t="s">
        <v>37</v>
      </c>
      <c r="O37" t="s">
        <v>36</v>
      </c>
      <c r="P37">
        <v>3</v>
      </c>
      <c r="Q37">
        <v>28</v>
      </c>
      <c r="R37">
        <v>38</v>
      </c>
      <c r="S37">
        <v>48</v>
      </c>
      <c r="T37" t="s">
        <v>917</v>
      </c>
      <c r="U37" t="s">
        <v>36</v>
      </c>
      <c r="V37">
        <v>7</v>
      </c>
      <c r="W37">
        <v>12</v>
      </c>
      <c r="X37">
        <v>28</v>
      </c>
      <c r="Y37" s="9">
        <f t="shared" si="3"/>
        <v>1</v>
      </c>
      <c r="Z37" s="9">
        <f t="shared" si="4"/>
        <v>4</v>
      </c>
      <c r="AA37" s="9">
        <f t="shared" si="5"/>
        <v>3</v>
      </c>
      <c r="AB37" t="s">
        <v>32</v>
      </c>
      <c r="AC37" t="s">
        <v>679</v>
      </c>
      <c r="AD37" s="2">
        <v>35</v>
      </c>
    </row>
    <row r="38" spans="1:32" x14ac:dyDescent="0.25">
      <c r="A38" t="s">
        <v>653</v>
      </c>
      <c r="B38" t="s">
        <v>171</v>
      </c>
      <c r="D38" t="s">
        <v>592</v>
      </c>
      <c r="F38" t="s">
        <v>58</v>
      </c>
      <c r="G38">
        <v>480</v>
      </c>
      <c r="H38" t="s">
        <v>42</v>
      </c>
      <c r="I38" t="s">
        <v>26</v>
      </c>
      <c r="J38" t="s">
        <v>35</v>
      </c>
      <c r="K38" t="s">
        <v>48</v>
      </c>
      <c r="L38" t="s">
        <v>496</v>
      </c>
      <c r="M38" t="s">
        <v>32</v>
      </c>
      <c r="N38" t="s">
        <v>50</v>
      </c>
      <c r="O38" s="5" t="s">
        <v>456</v>
      </c>
      <c r="P38">
        <v>3</v>
      </c>
      <c r="Q38">
        <v>28</v>
      </c>
      <c r="R38">
        <v>38</v>
      </c>
      <c r="S38" s="4">
        <v>48</v>
      </c>
      <c r="T38" t="s">
        <v>917</v>
      </c>
      <c r="U38" t="s">
        <v>629</v>
      </c>
      <c r="V38">
        <v>7</v>
      </c>
      <c r="W38">
        <v>14</v>
      </c>
      <c r="X38">
        <v>34</v>
      </c>
      <c r="Y38" s="9">
        <f t="shared" si="3"/>
        <v>0.82352941176470584</v>
      </c>
      <c r="Z38" s="9">
        <f t="shared" si="4"/>
        <v>3.4285714285714284</v>
      </c>
      <c r="AA38" s="9">
        <f t="shared" si="5"/>
        <v>2.6050420168067223</v>
      </c>
      <c r="AB38" t="s">
        <v>621</v>
      </c>
      <c r="AC38" t="s">
        <v>52</v>
      </c>
      <c r="AD38" s="2">
        <v>38</v>
      </c>
      <c r="AF38" s="2"/>
    </row>
    <row r="39" spans="1:32" x14ac:dyDescent="0.25">
      <c r="A39" t="s">
        <v>654</v>
      </c>
      <c r="B39" t="s">
        <v>171</v>
      </c>
      <c r="D39" t="s">
        <v>593</v>
      </c>
      <c r="F39" t="s">
        <v>58</v>
      </c>
      <c r="G39">
        <v>480</v>
      </c>
      <c r="H39" t="s">
        <v>42</v>
      </c>
      <c r="I39" t="s">
        <v>26</v>
      </c>
      <c r="J39" t="s">
        <v>35</v>
      </c>
      <c r="K39" t="s">
        <v>48</v>
      </c>
      <c r="L39" t="s">
        <v>496</v>
      </c>
      <c r="M39" t="s">
        <v>32</v>
      </c>
      <c r="N39" t="s">
        <v>50</v>
      </c>
      <c r="O39" s="5" t="s">
        <v>456</v>
      </c>
      <c r="P39">
        <v>3</v>
      </c>
      <c r="Q39">
        <v>28</v>
      </c>
      <c r="R39">
        <v>38</v>
      </c>
      <c r="S39" s="4">
        <v>48</v>
      </c>
      <c r="T39" t="s">
        <v>917</v>
      </c>
      <c r="U39" t="s">
        <v>629</v>
      </c>
      <c r="V39">
        <v>7</v>
      </c>
      <c r="W39">
        <v>14</v>
      </c>
      <c r="X39">
        <v>34</v>
      </c>
      <c r="Y39" s="9">
        <f t="shared" si="3"/>
        <v>0.82352941176470584</v>
      </c>
      <c r="Z39" s="9">
        <f t="shared" si="4"/>
        <v>3.4285714285714284</v>
      </c>
      <c r="AA39" s="9">
        <f t="shared" si="5"/>
        <v>2.6050420168067223</v>
      </c>
      <c r="AB39" t="s">
        <v>621</v>
      </c>
      <c r="AC39" t="s">
        <v>52</v>
      </c>
      <c r="AD39" s="2">
        <v>38</v>
      </c>
      <c r="AF39" s="2"/>
    </row>
    <row r="40" spans="1:32" x14ac:dyDescent="0.25">
      <c r="A40" t="s">
        <v>398</v>
      </c>
      <c r="B40" t="s">
        <v>175</v>
      </c>
      <c r="D40" t="s">
        <v>371</v>
      </c>
      <c r="E40">
        <v>2021</v>
      </c>
      <c r="F40" t="s">
        <v>58</v>
      </c>
      <c r="G40">
        <v>490</v>
      </c>
      <c r="H40" t="s">
        <v>38</v>
      </c>
      <c r="I40" t="s">
        <v>26</v>
      </c>
      <c r="J40" t="s">
        <v>625</v>
      </c>
      <c r="K40" t="s">
        <v>48</v>
      </c>
      <c r="L40" t="s">
        <v>49</v>
      </c>
      <c r="M40" t="s">
        <v>32</v>
      </c>
      <c r="N40" t="s">
        <v>50</v>
      </c>
      <c r="O40" t="s">
        <v>32</v>
      </c>
      <c r="P40">
        <v>1</v>
      </c>
      <c r="Q40">
        <v>38</v>
      </c>
      <c r="S40" s="3">
        <v>38</v>
      </c>
      <c r="T40" t="s">
        <v>917</v>
      </c>
      <c r="U40" t="s">
        <v>36</v>
      </c>
      <c r="V40">
        <v>7</v>
      </c>
      <c r="W40">
        <v>11</v>
      </c>
      <c r="X40">
        <v>32</v>
      </c>
      <c r="Y40" s="9">
        <f t="shared" si="3"/>
        <v>1.1875</v>
      </c>
      <c r="Z40" s="9">
        <f t="shared" si="4"/>
        <v>3.4545454545454546</v>
      </c>
      <c r="AA40" s="9">
        <f t="shared" si="5"/>
        <v>2.2670454545454546</v>
      </c>
      <c r="AB40" t="s">
        <v>337</v>
      </c>
      <c r="AC40" t="s">
        <v>60</v>
      </c>
      <c r="AD40" s="13" t="s">
        <v>355</v>
      </c>
      <c r="AE40" s="64" t="s">
        <v>356</v>
      </c>
      <c r="AF40" s="2"/>
    </row>
    <row r="41" spans="1:32" s="53" customFormat="1" ht="15.75" thickBot="1" x14ac:dyDescent="0.3">
      <c r="A41" s="53" t="s">
        <v>400</v>
      </c>
      <c r="B41" s="53" t="s">
        <v>175</v>
      </c>
      <c r="D41" s="53" t="s">
        <v>373</v>
      </c>
      <c r="E41" s="53">
        <v>2021</v>
      </c>
      <c r="F41" s="53" t="s">
        <v>58</v>
      </c>
      <c r="G41" s="53">
        <v>490</v>
      </c>
      <c r="H41" s="53" t="s">
        <v>38</v>
      </c>
      <c r="I41" s="53" t="s">
        <v>26</v>
      </c>
      <c r="J41" s="53" t="s">
        <v>625</v>
      </c>
      <c r="K41" s="53" t="s">
        <v>48</v>
      </c>
      <c r="L41" s="53" t="s">
        <v>49</v>
      </c>
      <c r="M41" s="53" t="s">
        <v>32</v>
      </c>
      <c r="N41" s="53" t="s">
        <v>50</v>
      </c>
      <c r="O41" s="53" t="s">
        <v>32</v>
      </c>
      <c r="P41" s="53">
        <v>1</v>
      </c>
      <c r="Q41" s="53">
        <v>38</v>
      </c>
      <c r="S41" s="59">
        <v>38</v>
      </c>
      <c r="T41" s="53" t="s">
        <v>917</v>
      </c>
      <c r="U41" s="53" t="s">
        <v>36</v>
      </c>
      <c r="V41" s="53">
        <v>7</v>
      </c>
      <c r="W41" s="53">
        <v>11</v>
      </c>
      <c r="X41" s="53">
        <v>32</v>
      </c>
      <c r="Y41" s="54">
        <f t="shared" si="3"/>
        <v>1.1875</v>
      </c>
      <c r="Z41" s="54">
        <f t="shared" si="4"/>
        <v>3.4545454545454546</v>
      </c>
      <c r="AA41" s="54">
        <f t="shared" si="5"/>
        <v>2.2670454545454546</v>
      </c>
      <c r="AB41" s="53" t="s">
        <v>337</v>
      </c>
      <c r="AC41" s="53" t="s">
        <v>60</v>
      </c>
      <c r="AD41" s="55" t="s">
        <v>355</v>
      </c>
      <c r="AE41" s="67" t="s">
        <v>356</v>
      </c>
      <c r="AF41" s="61"/>
    </row>
    <row r="42" spans="1:32" x14ac:dyDescent="0.25">
      <c r="A42" t="s">
        <v>297</v>
      </c>
      <c r="B42" t="s">
        <v>160</v>
      </c>
      <c r="D42" s="5" t="s">
        <v>104</v>
      </c>
      <c r="E42">
        <v>2021</v>
      </c>
      <c r="F42" t="s">
        <v>11</v>
      </c>
      <c r="G42">
        <v>500</v>
      </c>
      <c r="H42" t="s">
        <v>36</v>
      </c>
      <c r="I42" t="s">
        <v>156</v>
      </c>
      <c r="J42" t="s">
        <v>625</v>
      </c>
      <c r="K42" t="s">
        <v>48</v>
      </c>
      <c r="L42" t="s">
        <v>36</v>
      </c>
      <c r="M42" s="8" t="s">
        <v>32</v>
      </c>
      <c r="N42" t="s">
        <v>37</v>
      </c>
      <c r="O42" t="s">
        <v>135</v>
      </c>
      <c r="P42">
        <v>3</v>
      </c>
      <c r="Q42">
        <v>28</v>
      </c>
      <c r="R42">
        <v>38</v>
      </c>
      <c r="S42">
        <v>48</v>
      </c>
      <c r="T42" t="s">
        <v>917</v>
      </c>
      <c r="U42" t="s">
        <v>36</v>
      </c>
      <c r="V42">
        <v>7</v>
      </c>
      <c r="W42">
        <v>12</v>
      </c>
      <c r="X42">
        <v>28</v>
      </c>
      <c r="Y42" s="9">
        <f t="shared" si="3"/>
        <v>1</v>
      </c>
      <c r="Z42" s="9">
        <f t="shared" si="4"/>
        <v>4</v>
      </c>
      <c r="AA42" s="9">
        <f t="shared" si="5"/>
        <v>3</v>
      </c>
      <c r="AB42" t="s">
        <v>32</v>
      </c>
      <c r="AC42" t="s">
        <v>679</v>
      </c>
      <c r="AD42" s="2">
        <v>35</v>
      </c>
    </row>
    <row r="43" spans="1:32" x14ac:dyDescent="0.25">
      <c r="A43" t="s">
        <v>298</v>
      </c>
      <c r="B43" t="s">
        <v>160</v>
      </c>
      <c r="C43" t="s">
        <v>118</v>
      </c>
      <c r="D43" s="5" t="s">
        <v>840</v>
      </c>
      <c r="E43">
        <v>2021</v>
      </c>
      <c r="F43" t="s">
        <v>11</v>
      </c>
      <c r="G43">
        <v>500</v>
      </c>
      <c r="H43" t="s">
        <v>36</v>
      </c>
      <c r="I43" t="s">
        <v>156</v>
      </c>
      <c r="J43" t="s">
        <v>625</v>
      </c>
      <c r="K43" t="s">
        <v>48</v>
      </c>
      <c r="L43" t="s">
        <v>36</v>
      </c>
      <c r="M43" s="8" t="s">
        <v>32</v>
      </c>
      <c r="N43" t="s">
        <v>37</v>
      </c>
      <c r="O43" t="s">
        <v>135</v>
      </c>
      <c r="P43">
        <v>3</v>
      </c>
      <c r="Q43">
        <v>28</v>
      </c>
      <c r="R43">
        <v>38</v>
      </c>
      <c r="S43">
        <v>48</v>
      </c>
      <c r="T43" t="s">
        <v>917</v>
      </c>
      <c r="U43" t="s">
        <v>36</v>
      </c>
      <c r="V43">
        <v>7</v>
      </c>
      <c r="W43">
        <v>12</v>
      </c>
      <c r="X43">
        <v>28</v>
      </c>
      <c r="Y43" s="9">
        <f t="shared" si="3"/>
        <v>1</v>
      </c>
      <c r="Z43" s="9">
        <f t="shared" si="4"/>
        <v>4</v>
      </c>
      <c r="AA43" s="9">
        <f t="shared" si="5"/>
        <v>3</v>
      </c>
      <c r="AB43" t="s">
        <v>32</v>
      </c>
      <c r="AC43" t="s">
        <v>679</v>
      </c>
      <c r="AD43" s="2">
        <v>35</v>
      </c>
    </row>
    <row r="44" spans="1:32" x14ac:dyDescent="0.25">
      <c r="A44" t="s">
        <v>310</v>
      </c>
      <c r="B44" t="s">
        <v>169</v>
      </c>
      <c r="D44" t="s">
        <v>182</v>
      </c>
      <c r="F44" t="s">
        <v>342</v>
      </c>
      <c r="G44">
        <v>500</v>
      </c>
      <c r="H44" t="s">
        <v>875</v>
      </c>
      <c r="I44" t="s">
        <v>26</v>
      </c>
      <c r="J44" t="s">
        <v>196</v>
      </c>
      <c r="K44" t="s">
        <v>48</v>
      </c>
      <c r="L44" s="5" t="s">
        <v>453</v>
      </c>
      <c r="M44" t="s">
        <v>193</v>
      </c>
      <c r="N44" t="s">
        <v>32</v>
      </c>
      <c r="O44" t="s">
        <v>197</v>
      </c>
      <c r="P44">
        <v>3</v>
      </c>
      <c r="Q44">
        <v>28</v>
      </c>
      <c r="R44">
        <v>38</v>
      </c>
      <c r="S44">
        <v>48</v>
      </c>
      <c r="T44" t="s">
        <v>919</v>
      </c>
      <c r="U44" s="5" t="s">
        <v>454</v>
      </c>
      <c r="V44">
        <v>8</v>
      </c>
      <c r="W44">
        <v>12</v>
      </c>
      <c r="X44">
        <v>32</v>
      </c>
      <c r="Y44" s="9">
        <f t="shared" si="3"/>
        <v>0.875</v>
      </c>
      <c r="Z44" s="9">
        <f t="shared" si="4"/>
        <v>4</v>
      </c>
      <c r="AA44" s="9">
        <f t="shared" si="5"/>
        <v>3.125</v>
      </c>
      <c r="AB44" t="s">
        <v>198</v>
      </c>
      <c r="AC44" t="s">
        <v>679</v>
      </c>
      <c r="AD44" s="2" t="s">
        <v>32</v>
      </c>
    </row>
    <row r="45" spans="1:32" x14ac:dyDescent="0.25">
      <c r="A45" t="s">
        <v>311</v>
      </c>
      <c r="B45" t="s">
        <v>169</v>
      </c>
      <c r="D45" t="s">
        <v>183</v>
      </c>
      <c r="F45" t="s">
        <v>342</v>
      </c>
      <c r="G45">
        <v>500</v>
      </c>
      <c r="H45" t="s">
        <v>875</v>
      </c>
      <c r="I45" t="s">
        <v>26</v>
      </c>
      <c r="J45" t="s">
        <v>196</v>
      </c>
      <c r="K45" t="s">
        <v>48</v>
      </c>
      <c r="L45" s="5" t="s">
        <v>453</v>
      </c>
      <c r="M45" t="s">
        <v>193</v>
      </c>
      <c r="N45" t="s">
        <v>32</v>
      </c>
      <c r="O45" t="s">
        <v>197</v>
      </c>
      <c r="P45">
        <v>3</v>
      </c>
      <c r="Q45">
        <v>28</v>
      </c>
      <c r="R45">
        <v>38</v>
      </c>
      <c r="S45">
        <v>48</v>
      </c>
      <c r="T45" t="s">
        <v>919</v>
      </c>
      <c r="U45" s="5" t="s">
        <v>454</v>
      </c>
      <c r="V45">
        <v>8</v>
      </c>
      <c r="W45">
        <v>12</v>
      </c>
      <c r="X45">
        <v>32</v>
      </c>
      <c r="Y45" s="9">
        <f t="shared" si="3"/>
        <v>0.875</v>
      </c>
      <c r="Z45" s="9">
        <f t="shared" si="4"/>
        <v>4</v>
      </c>
      <c r="AA45" s="9">
        <f t="shared" si="5"/>
        <v>3.125</v>
      </c>
      <c r="AB45" t="s">
        <v>198</v>
      </c>
      <c r="AC45" t="s">
        <v>679</v>
      </c>
      <c r="AD45" s="2" t="s">
        <v>32</v>
      </c>
    </row>
    <row r="46" spans="1:32" x14ac:dyDescent="0.25">
      <c r="A46" t="s">
        <v>238</v>
      </c>
      <c r="B46" t="s">
        <v>55</v>
      </c>
      <c r="C46" t="s">
        <v>119</v>
      </c>
      <c r="D46" t="s">
        <v>64</v>
      </c>
      <c r="E46">
        <v>2021</v>
      </c>
      <c r="F46" t="s">
        <v>31</v>
      </c>
      <c r="G46">
        <v>500</v>
      </c>
      <c r="H46" t="s">
        <v>336</v>
      </c>
      <c r="I46" t="s">
        <v>26</v>
      </c>
      <c r="J46" t="s">
        <v>35</v>
      </c>
      <c r="K46" t="s">
        <v>48</v>
      </c>
      <c r="L46" t="s">
        <v>36</v>
      </c>
      <c r="M46" t="s">
        <v>32</v>
      </c>
      <c r="N46" t="s">
        <v>37</v>
      </c>
      <c r="O46" t="s">
        <v>32</v>
      </c>
      <c r="P46">
        <v>3</v>
      </c>
      <c r="Q46">
        <v>28</v>
      </c>
      <c r="R46">
        <v>38</v>
      </c>
      <c r="S46">
        <v>48</v>
      </c>
      <c r="T46" t="s">
        <v>917</v>
      </c>
      <c r="U46" t="s">
        <v>36</v>
      </c>
      <c r="V46">
        <v>7</v>
      </c>
      <c r="W46">
        <v>14</v>
      </c>
      <c r="X46">
        <v>34</v>
      </c>
      <c r="Y46" s="9">
        <f t="shared" si="3"/>
        <v>0.82352941176470584</v>
      </c>
      <c r="Z46" s="9">
        <f t="shared" si="4"/>
        <v>3.4285714285714284</v>
      </c>
      <c r="AA46" s="9">
        <f t="shared" si="5"/>
        <v>2.6050420168067223</v>
      </c>
      <c r="AB46" t="s">
        <v>862</v>
      </c>
      <c r="AC46" t="s">
        <v>60</v>
      </c>
      <c r="AD46" s="2">
        <v>38</v>
      </c>
    </row>
    <row r="47" spans="1:32" x14ac:dyDescent="0.25">
      <c r="A47" t="s">
        <v>721</v>
      </c>
      <c r="B47" t="s">
        <v>176</v>
      </c>
      <c r="D47" t="s">
        <v>696</v>
      </c>
      <c r="F47" t="s">
        <v>58</v>
      </c>
      <c r="G47">
        <v>500</v>
      </c>
      <c r="H47" t="s">
        <v>42</v>
      </c>
      <c r="I47" t="s">
        <v>26</v>
      </c>
      <c r="J47" t="s">
        <v>43</v>
      </c>
      <c r="K47" t="s">
        <v>48</v>
      </c>
      <c r="L47" t="s">
        <v>496</v>
      </c>
      <c r="M47" t="s">
        <v>32</v>
      </c>
      <c r="N47" t="s">
        <v>50</v>
      </c>
      <c r="O47" t="s">
        <v>677</v>
      </c>
      <c r="P47">
        <v>3</v>
      </c>
      <c r="Q47">
        <v>28</v>
      </c>
      <c r="R47">
        <v>38</v>
      </c>
      <c r="S47" s="4">
        <v>48</v>
      </c>
      <c r="T47" t="s">
        <v>919</v>
      </c>
      <c r="U47" s="5" t="s">
        <v>454</v>
      </c>
      <c r="V47">
        <v>7</v>
      </c>
      <c r="W47">
        <v>14</v>
      </c>
      <c r="X47">
        <v>34</v>
      </c>
      <c r="Y47" s="9">
        <f t="shared" si="3"/>
        <v>0.82352941176470584</v>
      </c>
      <c r="Z47" s="9">
        <f t="shared" si="4"/>
        <v>3.4285714285714284</v>
      </c>
      <c r="AA47" s="9">
        <f t="shared" si="5"/>
        <v>2.6050420168067223</v>
      </c>
      <c r="AB47" t="s">
        <v>678</v>
      </c>
      <c r="AC47" t="s">
        <v>679</v>
      </c>
      <c r="AD47" s="2">
        <v>42</v>
      </c>
    </row>
    <row r="48" spans="1:32" x14ac:dyDescent="0.25">
      <c r="A48" t="s">
        <v>637</v>
      </c>
      <c r="B48" t="s">
        <v>171</v>
      </c>
      <c r="D48" t="s">
        <v>576</v>
      </c>
      <c r="F48" t="s">
        <v>58</v>
      </c>
      <c r="G48">
        <v>500</v>
      </c>
      <c r="H48" t="s">
        <v>42</v>
      </c>
      <c r="I48" t="s">
        <v>26</v>
      </c>
      <c r="J48" t="s">
        <v>35</v>
      </c>
      <c r="K48" t="s">
        <v>48</v>
      </c>
      <c r="L48" t="s">
        <v>496</v>
      </c>
      <c r="M48" t="s">
        <v>32</v>
      </c>
      <c r="N48" t="s">
        <v>50</v>
      </c>
      <c r="O48" t="s">
        <v>32</v>
      </c>
      <c r="P48">
        <v>3</v>
      </c>
      <c r="Q48">
        <v>28</v>
      </c>
      <c r="R48">
        <v>38</v>
      </c>
      <c r="S48">
        <v>48</v>
      </c>
      <c r="T48" t="s">
        <v>917</v>
      </c>
      <c r="U48" t="s">
        <v>629</v>
      </c>
      <c r="V48">
        <v>7</v>
      </c>
      <c r="W48">
        <v>14</v>
      </c>
      <c r="X48">
        <v>34</v>
      </c>
      <c r="Y48" s="9">
        <f t="shared" si="3"/>
        <v>0.82352941176470584</v>
      </c>
      <c r="Z48" s="9">
        <f t="shared" si="4"/>
        <v>3.4285714285714284</v>
      </c>
      <c r="AA48" s="9">
        <f t="shared" si="5"/>
        <v>2.6050420168067223</v>
      </c>
      <c r="AB48" t="s">
        <v>860</v>
      </c>
      <c r="AC48" t="s">
        <v>46</v>
      </c>
      <c r="AD48" s="13" t="s">
        <v>615</v>
      </c>
      <c r="AE48" s="64" t="s">
        <v>356</v>
      </c>
    </row>
    <row r="49" spans="1:32" x14ac:dyDescent="0.25">
      <c r="A49" t="s">
        <v>638</v>
      </c>
      <c r="B49" t="s">
        <v>171</v>
      </c>
      <c r="D49" t="s">
        <v>577</v>
      </c>
      <c r="F49" t="s">
        <v>58</v>
      </c>
      <c r="G49">
        <v>500</v>
      </c>
      <c r="H49" t="s">
        <v>42</v>
      </c>
      <c r="I49" t="s">
        <v>26</v>
      </c>
      <c r="J49" t="s">
        <v>35</v>
      </c>
      <c r="K49" t="s">
        <v>48</v>
      </c>
      <c r="L49" t="s">
        <v>496</v>
      </c>
      <c r="M49" t="s">
        <v>32</v>
      </c>
      <c r="N49" t="s">
        <v>50</v>
      </c>
      <c r="O49" t="s">
        <v>32</v>
      </c>
      <c r="P49">
        <v>3</v>
      </c>
      <c r="Q49">
        <v>28</v>
      </c>
      <c r="R49">
        <v>38</v>
      </c>
      <c r="S49" s="4">
        <v>48</v>
      </c>
      <c r="T49" t="s">
        <v>917</v>
      </c>
      <c r="U49" t="s">
        <v>629</v>
      </c>
      <c r="V49">
        <v>7</v>
      </c>
      <c r="W49">
        <v>14</v>
      </c>
      <c r="X49">
        <v>34</v>
      </c>
      <c r="Y49" s="9">
        <f t="shared" si="3"/>
        <v>0.82352941176470584</v>
      </c>
      <c r="Z49" s="9">
        <f t="shared" si="4"/>
        <v>3.4285714285714284</v>
      </c>
      <c r="AA49" s="9">
        <f t="shared" si="5"/>
        <v>2.6050420168067223</v>
      </c>
      <c r="AB49" t="s">
        <v>860</v>
      </c>
      <c r="AC49" t="s">
        <v>46</v>
      </c>
      <c r="AD49" s="13" t="s">
        <v>615</v>
      </c>
      <c r="AE49" s="64" t="s">
        <v>356</v>
      </c>
    </row>
    <row r="50" spans="1:32" x14ac:dyDescent="0.25">
      <c r="A50" t="s">
        <v>226</v>
      </c>
      <c r="B50" t="s">
        <v>9</v>
      </c>
      <c r="C50" t="s">
        <v>118</v>
      </c>
      <c r="D50" t="s">
        <v>29</v>
      </c>
      <c r="E50">
        <v>2021</v>
      </c>
      <c r="F50" t="s">
        <v>31</v>
      </c>
      <c r="G50">
        <v>500</v>
      </c>
      <c r="H50" t="s">
        <v>336</v>
      </c>
      <c r="I50" t="s">
        <v>26</v>
      </c>
      <c r="J50" t="s">
        <v>32</v>
      </c>
      <c r="K50" t="s">
        <v>48</v>
      </c>
      <c r="L50" t="s">
        <v>36</v>
      </c>
      <c r="M50" t="s">
        <v>32</v>
      </c>
      <c r="N50" t="s">
        <v>37</v>
      </c>
      <c r="O50" t="s">
        <v>32</v>
      </c>
      <c r="P50">
        <v>3</v>
      </c>
      <c r="Q50">
        <v>28</v>
      </c>
      <c r="R50">
        <v>38</v>
      </c>
      <c r="S50">
        <v>48</v>
      </c>
      <c r="T50" t="s">
        <v>917</v>
      </c>
      <c r="U50" t="s">
        <v>36</v>
      </c>
      <c r="V50">
        <v>7</v>
      </c>
      <c r="W50">
        <v>14</v>
      </c>
      <c r="X50" s="1">
        <v>34</v>
      </c>
      <c r="Y50" s="9">
        <f t="shared" si="3"/>
        <v>0.82352941176470584</v>
      </c>
      <c r="Z50" s="9">
        <f t="shared" si="4"/>
        <v>3.4285714285714284</v>
      </c>
      <c r="AA50" s="9">
        <f t="shared" si="5"/>
        <v>2.6050420168067223</v>
      </c>
      <c r="AB50" t="s">
        <v>39</v>
      </c>
      <c r="AC50" t="s">
        <v>60</v>
      </c>
      <c r="AD50" s="2">
        <v>38</v>
      </c>
    </row>
    <row r="51" spans="1:32" x14ac:dyDescent="0.25">
      <c r="A51" t="s">
        <v>390</v>
      </c>
      <c r="B51" t="s">
        <v>175</v>
      </c>
      <c r="D51" t="s">
        <v>363</v>
      </c>
      <c r="E51">
        <v>2021</v>
      </c>
      <c r="F51" t="s">
        <v>374</v>
      </c>
      <c r="G51">
        <v>500</v>
      </c>
      <c r="H51" t="s">
        <v>42</v>
      </c>
      <c r="I51" t="s">
        <v>26</v>
      </c>
      <c r="J51" t="s">
        <v>32</v>
      </c>
      <c r="K51" t="s">
        <v>45</v>
      </c>
      <c r="L51" s="5" t="s">
        <v>453</v>
      </c>
      <c r="M51" t="s">
        <v>32</v>
      </c>
      <c r="N51" t="s">
        <v>50</v>
      </c>
      <c r="O51" t="s">
        <v>32</v>
      </c>
      <c r="P51">
        <v>2</v>
      </c>
      <c r="Q51">
        <v>30</v>
      </c>
      <c r="S51" s="4">
        <v>46</v>
      </c>
      <c r="T51" t="s">
        <v>917</v>
      </c>
      <c r="U51" t="s">
        <v>36</v>
      </c>
      <c r="V51">
        <v>7</v>
      </c>
      <c r="W51">
        <v>11</v>
      </c>
      <c r="X51">
        <v>34</v>
      </c>
      <c r="Y51" s="9">
        <f t="shared" si="3"/>
        <v>0.88235294117647056</v>
      </c>
      <c r="Z51" s="9">
        <f t="shared" si="4"/>
        <v>4.1818181818181817</v>
      </c>
      <c r="AA51" s="9">
        <f t="shared" si="5"/>
        <v>3.2994652406417111</v>
      </c>
      <c r="AB51" t="s">
        <v>337</v>
      </c>
      <c r="AC51" t="s">
        <v>60</v>
      </c>
      <c r="AD51" s="2">
        <v>40</v>
      </c>
    </row>
    <row r="52" spans="1:32" x14ac:dyDescent="0.25">
      <c r="A52" t="s">
        <v>392</v>
      </c>
      <c r="B52" t="s">
        <v>175</v>
      </c>
      <c r="D52" t="s">
        <v>365</v>
      </c>
      <c r="E52">
        <v>2021</v>
      </c>
      <c r="F52" t="s">
        <v>374</v>
      </c>
      <c r="G52">
        <v>500</v>
      </c>
      <c r="H52" t="s">
        <v>332</v>
      </c>
      <c r="I52" t="s">
        <v>26</v>
      </c>
      <c r="J52" t="s">
        <v>26</v>
      </c>
      <c r="K52" t="s">
        <v>45</v>
      </c>
      <c r="L52" s="5" t="s">
        <v>453</v>
      </c>
      <c r="M52" t="s">
        <v>32</v>
      </c>
      <c r="N52" t="s">
        <v>50</v>
      </c>
      <c r="O52" t="s">
        <v>32</v>
      </c>
      <c r="P52">
        <v>2</v>
      </c>
      <c r="Q52">
        <v>30</v>
      </c>
      <c r="S52" s="4">
        <v>46</v>
      </c>
      <c r="T52" t="s">
        <v>919</v>
      </c>
      <c r="U52" t="s">
        <v>108</v>
      </c>
      <c r="V52">
        <v>8</v>
      </c>
      <c r="W52">
        <v>11</v>
      </c>
      <c r="X52">
        <v>34</v>
      </c>
      <c r="Y52" s="9">
        <f t="shared" si="3"/>
        <v>0.88235294117647056</v>
      </c>
      <c r="Z52" s="9">
        <f t="shared" si="4"/>
        <v>4.1818181818181817</v>
      </c>
      <c r="AA52" s="9">
        <f t="shared" si="5"/>
        <v>3.2994652406417111</v>
      </c>
      <c r="AB52" t="s">
        <v>206</v>
      </c>
      <c r="AC52" t="s">
        <v>61</v>
      </c>
      <c r="AD52" s="2">
        <v>40</v>
      </c>
    </row>
    <row r="53" spans="1:32" x14ac:dyDescent="0.25">
      <c r="A53" t="s">
        <v>303</v>
      </c>
      <c r="B53" t="s">
        <v>163</v>
      </c>
      <c r="D53" s="5" t="s">
        <v>409</v>
      </c>
      <c r="E53" s="5">
        <v>2021</v>
      </c>
      <c r="F53" s="5" t="s">
        <v>11</v>
      </c>
      <c r="G53" s="5">
        <v>500</v>
      </c>
      <c r="H53" s="5" t="s">
        <v>42</v>
      </c>
      <c r="I53" s="5" t="s">
        <v>26</v>
      </c>
      <c r="J53" s="5" t="s">
        <v>35</v>
      </c>
      <c r="K53" s="5" t="s">
        <v>48</v>
      </c>
      <c r="L53" s="5" t="s">
        <v>453</v>
      </c>
      <c r="M53" s="5" t="s">
        <v>32</v>
      </c>
      <c r="N53" s="5" t="s">
        <v>431</v>
      </c>
      <c r="O53" s="5" t="s">
        <v>36</v>
      </c>
      <c r="P53" s="5">
        <v>2</v>
      </c>
      <c r="Q53" s="5">
        <v>30</v>
      </c>
      <c r="R53" s="5"/>
      <c r="S53" s="8">
        <v>46</v>
      </c>
      <c r="T53" t="s">
        <v>919</v>
      </c>
      <c r="U53" s="5" t="s">
        <v>454</v>
      </c>
      <c r="V53" s="5">
        <v>7</v>
      </c>
      <c r="W53" s="5">
        <v>12</v>
      </c>
      <c r="X53" s="5">
        <v>32</v>
      </c>
      <c r="Y53" s="9">
        <f t="shared" si="3"/>
        <v>0.9375</v>
      </c>
      <c r="Z53" s="9">
        <f t="shared" si="4"/>
        <v>3.8333333333333335</v>
      </c>
      <c r="AA53" s="9">
        <f t="shared" si="5"/>
        <v>2.8958333333333335</v>
      </c>
      <c r="AB53" s="5" t="s">
        <v>32</v>
      </c>
      <c r="AC53" t="s">
        <v>679</v>
      </c>
      <c r="AD53" s="62">
        <v>32</v>
      </c>
      <c r="AE53" s="68"/>
      <c r="AF53" s="5"/>
    </row>
    <row r="54" spans="1:32" x14ac:dyDescent="0.25">
      <c r="A54" t="s">
        <v>516</v>
      </c>
      <c r="B54" t="s">
        <v>163</v>
      </c>
      <c r="D54" s="5" t="s">
        <v>420</v>
      </c>
      <c r="E54" s="5"/>
      <c r="F54" s="5" t="s">
        <v>58</v>
      </c>
      <c r="G54" s="5">
        <v>500</v>
      </c>
      <c r="H54" s="5" t="s">
        <v>38</v>
      </c>
      <c r="I54" s="5" t="s">
        <v>26</v>
      </c>
      <c r="J54" s="5" t="s">
        <v>32</v>
      </c>
      <c r="K54" s="5" t="s">
        <v>48</v>
      </c>
      <c r="L54" s="5" t="s">
        <v>49</v>
      </c>
      <c r="M54" s="5" t="s">
        <v>32</v>
      </c>
      <c r="N54" s="5" t="s">
        <v>431</v>
      </c>
      <c r="O54" s="5" t="s">
        <v>32</v>
      </c>
      <c r="P54" s="5">
        <v>1</v>
      </c>
      <c r="Q54" s="5" t="s">
        <v>32</v>
      </c>
      <c r="R54" s="5"/>
      <c r="S54" s="5" t="s">
        <v>32</v>
      </c>
      <c r="T54" t="s">
        <v>917</v>
      </c>
      <c r="U54" s="5" t="s">
        <v>36</v>
      </c>
      <c r="V54" s="5">
        <v>7</v>
      </c>
      <c r="W54" s="5">
        <v>12</v>
      </c>
      <c r="X54" s="5">
        <v>32</v>
      </c>
      <c r="Y54" s="9" t="s">
        <v>32</v>
      </c>
      <c r="Z54" s="9" t="s">
        <v>32</v>
      </c>
      <c r="AA54" s="9"/>
      <c r="AB54" s="5" t="s">
        <v>32</v>
      </c>
      <c r="AC54" t="s">
        <v>679</v>
      </c>
      <c r="AD54" s="62">
        <v>45</v>
      </c>
      <c r="AE54" s="68"/>
      <c r="AF54" s="5"/>
    </row>
    <row r="55" spans="1:32" x14ac:dyDescent="0.25">
      <c r="A55" t="s">
        <v>517</v>
      </c>
      <c r="B55" t="s">
        <v>163</v>
      </c>
      <c r="D55" s="5" t="s">
        <v>421</v>
      </c>
      <c r="E55" s="5"/>
      <c r="F55" s="5" t="s">
        <v>58</v>
      </c>
      <c r="G55" s="5">
        <v>500</v>
      </c>
      <c r="H55" s="5" t="s">
        <v>38</v>
      </c>
      <c r="I55" s="5" t="s">
        <v>26</v>
      </c>
      <c r="J55" s="5" t="s">
        <v>32</v>
      </c>
      <c r="K55" s="5" t="s">
        <v>48</v>
      </c>
      <c r="L55" s="5" t="s">
        <v>49</v>
      </c>
      <c r="M55" s="5" t="s">
        <v>32</v>
      </c>
      <c r="N55" s="5" t="s">
        <v>431</v>
      </c>
      <c r="O55" s="5" t="s">
        <v>32</v>
      </c>
      <c r="P55" s="5">
        <v>1</v>
      </c>
      <c r="Q55" s="5" t="s">
        <v>32</v>
      </c>
      <c r="R55" s="5"/>
      <c r="S55" s="5" t="s">
        <v>32</v>
      </c>
      <c r="T55" t="s">
        <v>917</v>
      </c>
      <c r="U55" s="5" t="s">
        <v>36</v>
      </c>
      <c r="V55" s="5">
        <v>7</v>
      </c>
      <c r="W55" s="5">
        <v>12</v>
      </c>
      <c r="X55" s="5">
        <v>32</v>
      </c>
      <c r="Y55" s="9" t="s">
        <v>32</v>
      </c>
      <c r="Z55" s="9" t="s">
        <v>32</v>
      </c>
      <c r="AA55" s="9"/>
      <c r="AB55" s="5" t="s">
        <v>32</v>
      </c>
      <c r="AC55" t="s">
        <v>679</v>
      </c>
      <c r="AD55" s="62">
        <v>45</v>
      </c>
      <c r="AE55" s="68"/>
      <c r="AF55" s="5"/>
    </row>
    <row r="56" spans="1:32" x14ac:dyDescent="0.25">
      <c r="A56" t="s">
        <v>806</v>
      </c>
      <c r="B56" t="s">
        <v>174</v>
      </c>
      <c r="D56" t="s">
        <v>755</v>
      </c>
      <c r="F56" t="s">
        <v>58</v>
      </c>
      <c r="G56">
        <v>500</v>
      </c>
      <c r="H56" t="s">
        <v>38</v>
      </c>
      <c r="I56" t="s">
        <v>156</v>
      </c>
      <c r="J56" t="s">
        <v>32</v>
      </c>
      <c r="K56" t="s">
        <v>45</v>
      </c>
      <c r="L56" t="s">
        <v>36</v>
      </c>
      <c r="M56" t="s">
        <v>32</v>
      </c>
      <c r="N56" t="s">
        <v>50</v>
      </c>
      <c r="O56" t="s">
        <v>135</v>
      </c>
      <c r="P56">
        <v>3</v>
      </c>
      <c r="Q56">
        <v>28</v>
      </c>
      <c r="R56">
        <v>38</v>
      </c>
      <c r="S56" s="4">
        <v>48</v>
      </c>
      <c r="T56" t="s">
        <v>917</v>
      </c>
      <c r="U56" t="s">
        <v>36</v>
      </c>
      <c r="V56">
        <v>7</v>
      </c>
      <c r="W56">
        <v>14</v>
      </c>
      <c r="X56">
        <v>34</v>
      </c>
      <c r="Y56" s="9">
        <f t="shared" ref="Y56:Y86" si="6">Q56/X56</f>
        <v>0.82352941176470584</v>
      </c>
      <c r="Z56" s="9">
        <f t="shared" ref="Z56:Z86" si="7">S56/W56</f>
        <v>3.4285714285714284</v>
      </c>
      <c r="AA56" s="9">
        <f t="shared" ref="AA56:AA86" si="8">Z56-Y56</f>
        <v>2.6050420168067223</v>
      </c>
      <c r="AB56" t="s">
        <v>499</v>
      </c>
      <c r="AC56" t="s">
        <v>60</v>
      </c>
      <c r="AD56" s="2">
        <v>45</v>
      </c>
    </row>
    <row r="57" spans="1:32" x14ac:dyDescent="0.25">
      <c r="A57" t="s">
        <v>807</v>
      </c>
      <c r="B57" t="s">
        <v>174</v>
      </c>
      <c r="D57" t="s">
        <v>756</v>
      </c>
      <c r="F57" t="s">
        <v>58</v>
      </c>
      <c r="G57">
        <v>500</v>
      </c>
      <c r="H57" t="s">
        <v>38</v>
      </c>
      <c r="I57" t="s">
        <v>156</v>
      </c>
      <c r="J57" t="s">
        <v>32</v>
      </c>
      <c r="K57" t="s">
        <v>45</v>
      </c>
      <c r="L57" t="s">
        <v>36</v>
      </c>
      <c r="M57" t="s">
        <v>32</v>
      </c>
      <c r="N57" t="s">
        <v>50</v>
      </c>
      <c r="O57" t="s">
        <v>135</v>
      </c>
      <c r="P57">
        <v>3</v>
      </c>
      <c r="Q57">
        <v>28</v>
      </c>
      <c r="R57">
        <v>38</v>
      </c>
      <c r="S57" s="4">
        <v>48</v>
      </c>
      <c r="T57" t="s">
        <v>917</v>
      </c>
      <c r="U57" t="s">
        <v>36</v>
      </c>
      <c r="V57">
        <v>7</v>
      </c>
      <c r="W57">
        <v>14</v>
      </c>
      <c r="X57">
        <v>34</v>
      </c>
      <c r="Y57" s="9">
        <f t="shared" si="6"/>
        <v>0.82352941176470584</v>
      </c>
      <c r="Z57" s="9">
        <f t="shared" si="7"/>
        <v>3.4285714285714284</v>
      </c>
      <c r="AA57" s="9">
        <f t="shared" si="8"/>
        <v>2.6050420168067223</v>
      </c>
      <c r="AB57" t="s">
        <v>499</v>
      </c>
      <c r="AC57" t="s">
        <v>60</v>
      </c>
      <c r="AD57" s="2">
        <v>45</v>
      </c>
    </row>
    <row r="58" spans="1:32" x14ac:dyDescent="0.25">
      <c r="A58" t="s">
        <v>233</v>
      </c>
      <c r="B58" t="s">
        <v>9</v>
      </c>
      <c r="C58" t="s">
        <v>118</v>
      </c>
      <c r="D58" t="s">
        <v>41</v>
      </c>
      <c r="E58">
        <v>2020</v>
      </c>
      <c r="F58" t="s">
        <v>31</v>
      </c>
      <c r="G58">
        <v>510</v>
      </c>
      <c r="H58" t="s">
        <v>42</v>
      </c>
      <c r="I58" t="s">
        <v>26</v>
      </c>
      <c r="J58" t="s">
        <v>43</v>
      </c>
      <c r="K58" t="s">
        <v>45</v>
      </c>
      <c r="L58" t="s">
        <v>36</v>
      </c>
      <c r="M58" t="s">
        <v>199</v>
      </c>
      <c r="N58" t="s">
        <v>37</v>
      </c>
      <c r="O58" t="s">
        <v>54</v>
      </c>
      <c r="P58">
        <v>3</v>
      </c>
      <c r="Q58">
        <v>28</v>
      </c>
      <c r="R58">
        <v>38</v>
      </c>
      <c r="S58" s="1">
        <v>48</v>
      </c>
      <c r="T58" t="s">
        <v>919</v>
      </c>
      <c r="U58" t="s">
        <v>38</v>
      </c>
      <c r="V58">
        <v>8</v>
      </c>
      <c r="W58">
        <v>11</v>
      </c>
      <c r="X58" s="1">
        <v>34</v>
      </c>
      <c r="Y58" s="9">
        <f t="shared" si="6"/>
        <v>0.82352941176470584</v>
      </c>
      <c r="Z58" s="9">
        <f t="shared" si="7"/>
        <v>4.3636363636363633</v>
      </c>
      <c r="AA58" s="9">
        <f t="shared" si="8"/>
        <v>3.5401069518716577</v>
      </c>
      <c r="AB58" t="s">
        <v>32</v>
      </c>
      <c r="AC58" t="s">
        <v>46</v>
      </c>
      <c r="AD58" s="2">
        <v>38</v>
      </c>
    </row>
    <row r="59" spans="1:32" x14ac:dyDescent="0.25">
      <c r="A59" t="s">
        <v>306</v>
      </c>
      <c r="B59" t="s">
        <v>165</v>
      </c>
      <c r="D59" t="s">
        <v>464</v>
      </c>
      <c r="E59">
        <v>2021</v>
      </c>
      <c r="F59" t="s">
        <v>498</v>
      </c>
      <c r="G59">
        <v>530</v>
      </c>
      <c r="H59" t="s">
        <v>882</v>
      </c>
      <c r="I59" t="s">
        <v>26</v>
      </c>
      <c r="J59" t="s">
        <v>35</v>
      </c>
      <c r="K59" t="s">
        <v>48</v>
      </c>
      <c r="L59" t="s">
        <v>49</v>
      </c>
      <c r="M59" t="s">
        <v>32</v>
      </c>
      <c r="N59" t="s">
        <v>50</v>
      </c>
      <c r="O59" t="s">
        <v>32</v>
      </c>
      <c r="P59">
        <v>1</v>
      </c>
      <c r="Q59">
        <v>44</v>
      </c>
      <c r="S59" s="3">
        <v>44</v>
      </c>
      <c r="T59" t="s">
        <v>917</v>
      </c>
      <c r="U59" t="s">
        <v>161</v>
      </c>
      <c r="V59">
        <v>7</v>
      </c>
      <c r="W59">
        <v>14</v>
      </c>
      <c r="X59">
        <v>34</v>
      </c>
      <c r="Y59" s="9">
        <f t="shared" si="6"/>
        <v>1.2941176470588236</v>
      </c>
      <c r="Z59" s="9">
        <f t="shared" si="7"/>
        <v>3.1428571428571428</v>
      </c>
      <c r="AA59" s="9">
        <f t="shared" si="8"/>
        <v>1.8487394957983192</v>
      </c>
      <c r="AB59" t="s">
        <v>499</v>
      </c>
      <c r="AC59" t="s">
        <v>60</v>
      </c>
      <c r="AD59" s="2">
        <v>35</v>
      </c>
    </row>
    <row r="60" spans="1:32" x14ac:dyDescent="0.25">
      <c r="A60" t="s">
        <v>542</v>
      </c>
      <c r="B60" t="s">
        <v>165</v>
      </c>
      <c r="D60" t="s">
        <v>465</v>
      </c>
      <c r="E60">
        <v>2021</v>
      </c>
      <c r="F60" t="s">
        <v>498</v>
      </c>
      <c r="G60">
        <v>530</v>
      </c>
      <c r="H60" t="s">
        <v>495</v>
      </c>
      <c r="I60" t="s">
        <v>26</v>
      </c>
      <c r="J60" t="s">
        <v>35</v>
      </c>
      <c r="K60" t="s">
        <v>48</v>
      </c>
      <c r="L60" t="s">
        <v>496</v>
      </c>
      <c r="M60" t="s">
        <v>32</v>
      </c>
      <c r="N60" t="s">
        <v>19</v>
      </c>
      <c r="O60" t="s">
        <v>32</v>
      </c>
      <c r="P60">
        <v>3</v>
      </c>
      <c r="Q60">
        <v>28</v>
      </c>
      <c r="R60">
        <v>38</v>
      </c>
      <c r="S60">
        <v>48</v>
      </c>
      <c r="T60" t="s">
        <v>919</v>
      </c>
      <c r="U60" s="5" t="s">
        <v>454</v>
      </c>
      <c r="V60">
        <v>7</v>
      </c>
      <c r="W60">
        <v>14</v>
      </c>
      <c r="X60">
        <v>34</v>
      </c>
      <c r="Y60" s="9">
        <f t="shared" si="6"/>
        <v>0.82352941176470584</v>
      </c>
      <c r="Z60" s="9">
        <f t="shared" si="7"/>
        <v>3.4285714285714284</v>
      </c>
      <c r="AA60" s="9">
        <f t="shared" si="8"/>
        <v>2.6050420168067223</v>
      </c>
      <c r="AB60" t="s">
        <v>499</v>
      </c>
      <c r="AC60" t="s">
        <v>60</v>
      </c>
      <c r="AD60" s="2">
        <v>45</v>
      </c>
    </row>
    <row r="61" spans="1:32" x14ac:dyDescent="0.25">
      <c r="A61" t="s">
        <v>802</v>
      </c>
      <c r="B61" t="s">
        <v>174</v>
      </c>
      <c r="D61" t="s">
        <v>751</v>
      </c>
      <c r="F61" t="s">
        <v>747</v>
      </c>
      <c r="G61">
        <v>530</v>
      </c>
      <c r="H61" t="s">
        <v>36</v>
      </c>
      <c r="I61" t="s">
        <v>156</v>
      </c>
      <c r="J61" t="s">
        <v>32</v>
      </c>
      <c r="K61" t="s">
        <v>45</v>
      </c>
      <c r="L61" t="s">
        <v>36</v>
      </c>
      <c r="M61" t="s">
        <v>32</v>
      </c>
      <c r="N61" t="s">
        <v>50</v>
      </c>
      <c r="O61" t="s">
        <v>135</v>
      </c>
      <c r="P61">
        <v>3</v>
      </c>
      <c r="Q61">
        <v>28</v>
      </c>
      <c r="R61">
        <v>38</v>
      </c>
      <c r="S61" s="4">
        <v>48</v>
      </c>
      <c r="T61" t="s">
        <v>917</v>
      </c>
      <c r="U61" t="s">
        <v>36</v>
      </c>
      <c r="V61">
        <v>7</v>
      </c>
      <c r="W61">
        <v>14</v>
      </c>
      <c r="X61">
        <v>32</v>
      </c>
      <c r="Y61" s="9">
        <f t="shared" si="6"/>
        <v>0.875</v>
      </c>
      <c r="Z61" s="9">
        <f t="shared" si="7"/>
        <v>3.4285714285714284</v>
      </c>
      <c r="AA61" s="9">
        <f t="shared" si="8"/>
        <v>2.5535714285714284</v>
      </c>
      <c r="AB61" t="s">
        <v>499</v>
      </c>
      <c r="AC61" t="s">
        <v>60</v>
      </c>
      <c r="AD61" s="2">
        <v>40</v>
      </c>
      <c r="AF61" s="2"/>
    </row>
    <row r="62" spans="1:32" x14ac:dyDescent="0.25">
      <c r="A62" t="s">
        <v>803</v>
      </c>
      <c r="B62" t="s">
        <v>174</v>
      </c>
      <c r="D62" t="s">
        <v>752</v>
      </c>
      <c r="F62" t="s">
        <v>747</v>
      </c>
      <c r="G62">
        <v>530</v>
      </c>
      <c r="H62" t="s">
        <v>36</v>
      </c>
      <c r="I62" t="s">
        <v>156</v>
      </c>
      <c r="J62" t="s">
        <v>32</v>
      </c>
      <c r="K62" t="s">
        <v>45</v>
      </c>
      <c r="L62" t="s">
        <v>36</v>
      </c>
      <c r="M62" t="s">
        <v>32</v>
      </c>
      <c r="N62" t="s">
        <v>50</v>
      </c>
      <c r="O62" t="s">
        <v>135</v>
      </c>
      <c r="P62">
        <v>3</v>
      </c>
      <c r="Q62">
        <v>28</v>
      </c>
      <c r="R62">
        <v>38</v>
      </c>
      <c r="S62" s="4">
        <v>48</v>
      </c>
      <c r="T62" t="s">
        <v>917</v>
      </c>
      <c r="U62" t="s">
        <v>36</v>
      </c>
      <c r="V62">
        <v>7</v>
      </c>
      <c r="W62">
        <v>14</v>
      </c>
      <c r="X62">
        <v>32</v>
      </c>
      <c r="Y62" s="9">
        <f t="shared" si="6"/>
        <v>0.875</v>
      </c>
      <c r="Z62" s="9">
        <f t="shared" si="7"/>
        <v>3.4285714285714284</v>
      </c>
      <c r="AA62" s="9">
        <f t="shared" si="8"/>
        <v>2.5535714285714284</v>
      </c>
      <c r="AB62" t="s">
        <v>499</v>
      </c>
      <c r="AC62" t="s">
        <v>60</v>
      </c>
      <c r="AD62" s="2">
        <v>40</v>
      </c>
      <c r="AF62" s="2"/>
    </row>
    <row r="63" spans="1:32" x14ac:dyDescent="0.25">
      <c r="A63" t="s">
        <v>543</v>
      </c>
      <c r="B63" t="s">
        <v>165</v>
      </c>
      <c r="D63" t="s">
        <v>466</v>
      </c>
      <c r="E63">
        <v>2021</v>
      </c>
      <c r="F63" t="s">
        <v>342</v>
      </c>
      <c r="G63">
        <v>540</v>
      </c>
      <c r="H63" t="s">
        <v>495</v>
      </c>
      <c r="I63" t="s">
        <v>26</v>
      </c>
      <c r="J63" t="s">
        <v>35</v>
      </c>
      <c r="K63" t="s">
        <v>48</v>
      </c>
      <c r="L63" t="s">
        <v>496</v>
      </c>
      <c r="M63" t="s">
        <v>32</v>
      </c>
      <c r="N63" t="s">
        <v>19</v>
      </c>
      <c r="O63" t="s">
        <v>32</v>
      </c>
      <c r="P63">
        <v>3</v>
      </c>
      <c r="Q63">
        <v>28</v>
      </c>
      <c r="R63">
        <v>38</v>
      </c>
      <c r="S63">
        <v>48</v>
      </c>
      <c r="T63" t="s">
        <v>919</v>
      </c>
      <c r="U63" s="5" t="s">
        <v>454</v>
      </c>
      <c r="V63">
        <v>7</v>
      </c>
      <c r="W63">
        <v>14</v>
      </c>
      <c r="X63">
        <v>34</v>
      </c>
      <c r="Y63" s="9">
        <f t="shared" si="6"/>
        <v>0.82352941176470584</v>
      </c>
      <c r="Z63" s="9">
        <f t="shared" si="7"/>
        <v>3.4285714285714284</v>
      </c>
      <c r="AA63" s="9">
        <f t="shared" si="8"/>
        <v>2.6050420168067223</v>
      </c>
      <c r="AB63" t="s">
        <v>499</v>
      </c>
      <c r="AC63" t="s">
        <v>60</v>
      </c>
      <c r="AD63" s="2">
        <v>45</v>
      </c>
    </row>
    <row r="64" spans="1:32" x14ac:dyDescent="0.25">
      <c r="A64" t="s">
        <v>544</v>
      </c>
      <c r="B64" t="s">
        <v>165</v>
      </c>
      <c r="D64" t="s">
        <v>467</v>
      </c>
      <c r="E64">
        <v>2021</v>
      </c>
      <c r="F64" t="s">
        <v>342</v>
      </c>
      <c r="G64">
        <v>540</v>
      </c>
      <c r="H64" t="s">
        <v>882</v>
      </c>
      <c r="I64" t="s">
        <v>26</v>
      </c>
      <c r="J64" t="s">
        <v>35</v>
      </c>
      <c r="K64" t="s">
        <v>48</v>
      </c>
      <c r="L64" t="s">
        <v>49</v>
      </c>
      <c r="M64" t="s">
        <v>32</v>
      </c>
      <c r="N64" t="s">
        <v>50</v>
      </c>
      <c r="O64" t="s">
        <v>32</v>
      </c>
      <c r="P64">
        <v>1</v>
      </c>
      <c r="Q64">
        <v>44</v>
      </c>
      <c r="S64" s="3">
        <v>44</v>
      </c>
      <c r="T64" t="s">
        <v>917</v>
      </c>
      <c r="U64" t="s">
        <v>161</v>
      </c>
      <c r="V64">
        <v>7</v>
      </c>
      <c r="W64">
        <v>14</v>
      </c>
      <c r="X64">
        <v>34</v>
      </c>
      <c r="Y64" s="9">
        <f t="shared" si="6"/>
        <v>1.2941176470588236</v>
      </c>
      <c r="Z64" s="9">
        <f t="shared" si="7"/>
        <v>3.1428571428571428</v>
      </c>
      <c r="AA64" s="9">
        <f t="shared" si="8"/>
        <v>1.8487394957983192</v>
      </c>
      <c r="AB64" t="s">
        <v>32</v>
      </c>
      <c r="AC64" t="s">
        <v>679</v>
      </c>
      <c r="AD64" s="2">
        <v>35</v>
      </c>
    </row>
    <row r="65" spans="1:34" x14ac:dyDescent="0.25">
      <c r="A65" t="s">
        <v>295</v>
      </c>
      <c r="B65" t="s">
        <v>160</v>
      </c>
      <c r="D65" s="5" t="s">
        <v>103</v>
      </c>
      <c r="E65">
        <v>2021</v>
      </c>
      <c r="F65" t="s">
        <v>11</v>
      </c>
      <c r="G65">
        <v>550</v>
      </c>
      <c r="H65" t="s">
        <v>336</v>
      </c>
      <c r="I65" t="s">
        <v>156</v>
      </c>
      <c r="J65" t="s">
        <v>32</v>
      </c>
      <c r="K65" t="s">
        <v>45</v>
      </c>
      <c r="L65" t="s">
        <v>36</v>
      </c>
      <c r="M65" s="8" t="s">
        <v>32</v>
      </c>
      <c r="N65" t="s">
        <v>37</v>
      </c>
      <c r="O65" t="s">
        <v>36</v>
      </c>
      <c r="P65">
        <v>3</v>
      </c>
      <c r="Q65">
        <v>28</v>
      </c>
      <c r="R65">
        <v>38</v>
      </c>
      <c r="S65">
        <v>48</v>
      </c>
      <c r="T65" t="s">
        <v>917</v>
      </c>
      <c r="U65" t="s">
        <v>36</v>
      </c>
      <c r="V65">
        <v>7</v>
      </c>
      <c r="W65">
        <v>14</v>
      </c>
      <c r="X65">
        <v>34</v>
      </c>
      <c r="Y65" s="9">
        <f t="shared" si="6"/>
        <v>0.82352941176470584</v>
      </c>
      <c r="Z65" s="9">
        <f t="shared" si="7"/>
        <v>3.4285714285714284</v>
      </c>
      <c r="AA65" s="9">
        <f t="shared" si="8"/>
        <v>2.6050420168067223</v>
      </c>
      <c r="AB65" t="s">
        <v>862</v>
      </c>
      <c r="AC65" t="s">
        <v>60</v>
      </c>
      <c r="AD65" s="2">
        <v>40</v>
      </c>
    </row>
    <row r="66" spans="1:34" x14ac:dyDescent="0.25">
      <c r="A66" t="s">
        <v>296</v>
      </c>
      <c r="B66" t="s">
        <v>160</v>
      </c>
      <c r="D66" s="5" t="s">
        <v>101</v>
      </c>
      <c r="E66">
        <v>2020</v>
      </c>
      <c r="F66" t="s">
        <v>11</v>
      </c>
      <c r="G66">
        <v>550</v>
      </c>
      <c r="H66" t="s">
        <v>336</v>
      </c>
      <c r="I66" t="s">
        <v>156</v>
      </c>
      <c r="J66" t="s">
        <v>32</v>
      </c>
      <c r="K66" t="s">
        <v>45</v>
      </c>
      <c r="L66" t="s">
        <v>36</v>
      </c>
      <c r="M66" s="8" t="s">
        <v>32</v>
      </c>
      <c r="N66" t="s">
        <v>37</v>
      </c>
      <c r="O66" t="s">
        <v>135</v>
      </c>
      <c r="P66">
        <v>3</v>
      </c>
      <c r="Q66">
        <v>28</v>
      </c>
      <c r="R66">
        <v>38</v>
      </c>
      <c r="S66">
        <v>48</v>
      </c>
      <c r="T66" t="s">
        <v>917</v>
      </c>
      <c r="U66" t="s">
        <v>36</v>
      </c>
      <c r="V66">
        <v>7</v>
      </c>
      <c r="W66">
        <v>14</v>
      </c>
      <c r="X66">
        <v>34</v>
      </c>
      <c r="Y66" s="9">
        <f t="shared" si="6"/>
        <v>0.82352941176470584</v>
      </c>
      <c r="Z66" s="9">
        <f t="shared" si="7"/>
        <v>3.4285714285714284</v>
      </c>
      <c r="AA66" s="9">
        <f t="shared" si="8"/>
        <v>2.6050420168067223</v>
      </c>
      <c r="AB66" t="s">
        <v>862</v>
      </c>
      <c r="AC66" t="s">
        <v>60</v>
      </c>
      <c r="AD66" s="2">
        <v>40</v>
      </c>
    </row>
    <row r="67" spans="1:34" x14ac:dyDescent="0.25">
      <c r="A67" t="s">
        <v>235</v>
      </c>
      <c r="B67" t="s">
        <v>55</v>
      </c>
      <c r="C67" t="s">
        <v>119</v>
      </c>
      <c r="D67" t="s">
        <v>56</v>
      </c>
      <c r="E67">
        <v>2020</v>
      </c>
      <c r="F67" t="s">
        <v>58</v>
      </c>
      <c r="G67">
        <v>550</v>
      </c>
      <c r="H67" t="s">
        <v>59</v>
      </c>
      <c r="I67" t="s">
        <v>26</v>
      </c>
      <c r="J67" t="s">
        <v>43</v>
      </c>
      <c r="K67" t="s">
        <v>45</v>
      </c>
      <c r="L67" t="s">
        <v>59</v>
      </c>
      <c r="M67" t="s">
        <v>32</v>
      </c>
      <c r="N67" t="s">
        <v>50</v>
      </c>
      <c r="O67" t="s">
        <v>32</v>
      </c>
      <c r="P67">
        <v>2</v>
      </c>
      <c r="Q67">
        <v>28</v>
      </c>
      <c r="S67">
        <v>44</v>
      </c>
      <c r="T67" t="s">
        <v>919</v>
      </c>
      <c r="U67" t="s">
        <v>38</v>
      </c>
      <c r="V67">
        <v>8</v>
      </c>
      <c r="W67">
        <v>11</v>
      </c>
      <c r="X67" s="1">
        <v>34</v>
      </c>
      <c r="Y67" s="9">
        <f t="shared" si="6"/>
        <v>0.82352941176470584</v>
      </c>
      <c r="Z67" s="9">
        <f t="shared" si="7"/>
        <v>4</v>
      </c>
      <c r="AA67" s="9">
        <f t="shared" si="8"/>
        <v>3.1764705882352944</v>
      </c>
      <c r="AB67" t="s">
        <v>39</v>
      </c>
      <c r="AC67" t="s">
        <v>60</v>
      </c>
      <c r="AD67" s="2">
        <v>45</v>
      </c>
    </row>
    <row r="68" spans="1:34" x14ac:dyDescent="0.25">
      <c r="A68" t="s">
        <v>240</v>
      </c>
      <c r="B68" t="s">
        <v>55</v>
      </c>
      <c r="C68" t="s">
        <v>119</v>
      </c>
      <c r="D68" t="s">
        <v>56</v>
      </c>
      <c r="E68">
        <v>2021</v>
      </c>
      <c r="F68" t="s">
        <v>31</v>
      </c>
      <c r="G68">
        <v>550</v>
      </c>
      <c r="H68" t="s">
        <v>881</v>
      </c>
      <c r="I68" t="s">
        <v>26</v>
      </c>
      <c r="J68" t="s">
        <v>43</v>
      </c>
      <c r="K68" t="s">
        <v>45</v>
      </c>
      <c r="L68" t="s">
        <v>59</v>
      </c>
      <c r="M68" t="s">
        <v>32</v>
      </c>
      <c r="N68" t="s">
        <v>50</v>
      </c>
      <c r="O68" t="s">
        <v>32</v>
      </c>
      <c r="P68">
        <v>2</v>
      </c>
      <c r="Q68">
        <v>28</v>
      </c>
      <c r="S68">
        <v>44</v>
      </c>
      <c r="T68" t="s">
        <v>919</v>
      </c>
      <c r="U68" t="s">
        <v>38</v>
      </c>
      <c r="V68">
        <v>8</v>
      </c>
      <c r="W68">
        <v>11</v>
      </c>
      <c r="X68">
        <v>34</v>
      </c>
      <c r="Y68" s="9">
        <f t="shared" si="6"/>
        <v>0.82352941176470584</v>
      </c>
      <c r="Z68" s="9">
        <f t="shared" si="7"/>
        <v>4</v>
      </c>
      <c r="AA68" s="9">
        <f t="shared" si="8"/>
        <v>3.1764705882352944</v>
      </c>
      <c r="AB68" t="s">
        <v>39</v>
      </c>
      <c r="AC68" t="s">
        <v>60</v>
      </c>
      <c r="AD68" s="2">
        <v>45</v>
      </c>
    </row>
    <row r="69" spans="1:34" x14ac:dyDescent="0.25">
      <c r="A69" t="s">
        <v>711</v>
      </c>
      <c r="B69" t="s">
        <v>176</v>
      </c>
      <c r="D69" t="s">
        <v>683</v>
      </c>
      <c r="F69" t="s">
        <v>494</v>
      </c>
      <c r="G69">
        <v>550</v>
      </c>
      <c r="H69" t="s">
        <v>42</v>
      </c>
      <c r="I69" t="s">
        <v>26</v>
      </c>
      <c r="J69" t="s">
        <v>32</v>
      </c>
      <c r="K69" t="s">
        <v>45</v>
      </c>
      <c r="L69" t="s">
        <v>496</v>
      </c>
      <c r="M69" t="s">
        <v>32</v>
      </c>
      <c r="N69" t="s">
        <v>50</v>
      </c>
      <c r="O69" t="s">
        <v>677</v>
      </c>
      <c r="P69">
        <v>3</v>
      </c>
      <c r="Q69">
        <v>28</v>
      </c>
      <c r="R69">
        <v>38</v>
      </c>
      <c r="S69" s="4">
        <v>48</v>
      </c>
      <c r="T69" t="s">
        <v>919</v>
      </c>
      <c r="U69" s="5" t="s">
        <v>454</v>
      </c>
      <c r="V69">
        <v>7</v>
      </c>
      <c r="W69">
        <v>14</v>
      </c>
      <c r="X69">
        <v>34</v>
      </c>
      <c r="Y69" s="9">
        <f t="shared" si="6"/>
        <v>0.82352941176470584</v>
      </c>
      <c r="Z69" s="9">
        <f t="shared" si="7"/>
        <v>3.4285714285714284</v>
      </c>
      <c r="AA69" s="9">
        <f t="shared" si="8"/>
        <v>2.6050420168067223</v>
      </c>
      <c r="AB69" t="s">
        <v>499</v>
      </c>
      <c r="AC69" t="s">
        <v>60</v>
      </c>
      <c r="AD69" s="2">
        <v>42</v>
      </c>
    </row>
    <row r="70" spans="1:34" x14ac:dyDescent="0.25">
      <c r="A70" t="s">
        <v>712</v>
      </c>
      <c r="B70" t="s">
        <v>176</v>
      </c>
      <c r="D70" t="s">
        <v>684</v>
      </c>
      <c r="F70" t="s">
        <v>494</v>
      </c>
      <c r="G70">
        <v>550</v>
      </c>
      <c r="H70" s="5" t="s">
        <v>42</v>
      </c>
      <c r="I70" t="s">
        <v>26</v>
      </c>
      <c r="J70" t="s">
        <v>32</v>
      </c>
      <c r="K70" t="s">
        <v>45</v>
      </c>
      <c r="L70" t="s">
        <v>496</v>
      </c>
      <c r="M70" t="s">
        <v>32</v>
      </c>
      <c r="N70" t="s">
        <v>50</v>
      </c>
      <c r="O70" t="s">
        <v>677</v>
      </c>
      <c r="P70">
        <v>3</v>
      </c>
      <c r="Q70">
        <v>28</v>
      </c>
      <c r="R70">
        <v>38</v>
      </c>
      <c r="S70" s="4">
        <v>48</v>
      </c>
      <c r="T70" t="s">
        <v>919</v>
      </c>
      <c r="U70" s="5" t="s">
        <v>454</v>
      </c>
      <c r="V70">
        <v>7</v>
      </c>
      <c r="W70">
        <v>14</v>
      </c>
      <c r="X70">
        <v>34</v>
      </c>
      <c r="Y70" s="9">
        <f t="shared" si="6"/>
        <v>0.82352941176470584</v>
      </c>
      <c r="Z70" s="9">
        <f t="shared" si="7"/>
        <v>3.4285714285714284</v>
      </c>
      <c r="AA70" s="9">
        <f t="shared" si="8"/>
        <v>2.6050420168067223</v>
      </c>
      <c r="AB70" t="s">
        <v>499</v>
      </c>
      <c r="AC70" t="s">
        <v>60</v>
      </c>
      <c r="AD70" s="2">
        <v>42</v>
      </c>
      <c r="AF70" s="2"/>
    </row>
    <row r="71" spans="1:34" x14ac:dyDescent="0.25">
      <c r="A71" t="s">
        <v>718</v>
      </c>
      <c r="B71" t="s">
        <v>176</v>
      </c>
      <c r="D71" t="s">
        <v>693</v>
      </c>
      <c r="F71" t="s">
        <v>58</v>
      </c>
      <c r="G71">
        <v>550</v>
      </c>
      <c r="H71" t="s">
        <v>698</v>
      </c>
      <c r="I71" t="s">
        <v>26</v>
      </c>
      <c r="J71" t="s">
        <v>32</v>
      </c>
      <c r="K71" t="s">
        <v>48</v>
      </c>
      <c r="L71" t="s">
        <v>698</v>
      </c>
      <c r="M71" t="s">
        <v>32</v>
      </c>
      <c r="N71" t="s">
        <v>50</v>
      </c>
      <c r="O71" t="s">
        <v>454</v>
      </c>
      <c r="P71">
        <v>3</v>
      </c>
      <c r="Q71">
        <v>28</v>
      </c>
      <c r="R71">
        <v>38</v>
      </c>
      <c r="S71" s="4">
        <v>48</v>
      </c>
      <c r="T71" t="s">
        <v>919</v>
      </c>
      <c r="U71" t="s">
        <v>698</v>
      </c>
      <c r="V71">
        <v>8</v>
      </c>
      <c r="W71">
        <v>12</v>
      </c>
      <c r="X71">
        <v>32</v>
      </c>
      <c r="Y71" s="9">
        <f t="shared" si="6"/>
        <v>0.875</v>
      </c>
      <c r="Z71" s="9">
        <f t="shared" si="7"/>
        <v>4</v>
      </c>
      <c r="AA71" s="9">
        <f t="shared" si="8"/>
        <v>3.125</v>
      </c>
      <c r="AB71" t="s">
        <v>678</v>
      </c>
      <c r="AC71" t="s">
        <v>679</v>
      </c>
      <c r="AD71" s="2">
        <v>42</v>
      </c>
    </row>
    <row r="72" spans="1:34" x14ac:dyDescent="0.25">
      <c r="A72" s="33" t="s">
        <v>647</v>
      </c>
      <c r="B72" s="33" t="s">
        <v>171</v>
      </c>
      <c r="C72" s="33"/>
      <c r="D72" s="33" t="s">
        <v>586</v>
      </c>
      <c r="E72" s="33"/>
      <c r="F72" s="33" t="s">
        <v>58</v>
      </c>
      <c r="G72" s="33">
        <v>550</v>
      </c>
      <c r="H72" s="33" t="s">
        <v>454</v>
      </c>
      <c r="I72" s="33" t="s">
        <v>26</v>
      </c>
      <c r="J72" s="33" t="s">
        <v>35</v>
      </c>
      <c r="K72" s="33" t="s">
        <v>48</v>
      </c>
      <c r="L72" s="33" t="s">
        <v>49</v>
      </c>
      <c r="M72" s="33" t="s">
        <v>32</v>
      </c>
      <c r="N72" s="33" t="s">
        <v>50</v>
      </c>
      <c r="O72" s="33" t="s">
        <v>32</v>
      </c>
      <c r="P72" s="33">
        <v>1</v>
      </c>
      <c r="Q72" s="33">
        <v>42</v>
      </c>
      <c r="R72" s="33"/>
      <c r="S72" s="36">
        <v>42</v>
      </c>
      <c r="T72" t="s">
        <v>917</v>
      </c>
      <c r="U72" s="33" t="s">
        <v>629</v>
      </c>
      <c r="V72" s="33">
        <v>7</v>
      </c>
      <c r="W72" s="33">
        <v>14</v>
      </c>
      <c r="X72" s="33">
        <v>34</v>
      </c>
      <c r="Y72" s="15">
        <f t="shared" si="6"/>
        <v>1.2352941176470589</v>
      </c>
      <c r="Z72" s="15">
        <f t="shared" si="7"/>
        <v>3</v>
      </c>
      <c r="AA72" s="15">
        <f t="shared" si="8"/>
        <v>1.7647058823529411</v>
      </c>
      <c r="AB72" s="33" t="s">
        <v>32</v>
      </c>
      <c r="AC72" s="33" t="s">
        <v>46</v>
      </c>
      <c r="AD72" s="40" t="s">
        <v>355</v>
      </c>
      <c r="AE72" s="52" t="s">
        <v>356</v>
      </c>
      <c r="AF72" s="33"/>
      <c r="AG72" s="33"/>
      <c r="AH72" s="33"/>
    </row>
    <row r="73" spans="1:34" x14ac:dyDescent="0.25">
      <c r="A73" t="s">
        <v>648</v>
      </c>
      <c r="B73" t="s">
        <v>171</v>
      </c>
      <c r="D73" t="s">
        <v>587</v>
      </c>
      <c r="F73" t="s">
        <v>58</v>
      </c>
      <c r="G73">
        <v>550</v>
      </c>
      <c r="H73" t="s">
        <v>454</v>
      </c>
      <c r="I73" t="s">
        <v>26</v>
      </c>
      <c r="J73" t="s">
        <v>35</v>
      </c>
      <c r="K73" t="s">
        <v>48</v>
      </c>
      <c r="L73" t="s">
        <v>49</v>
      </c>
      <c r="M73" t="s">
        <v>32</v>
      </c>
      <c r="N73" t="s">
        <v>50</v>
      </c>
      <c r="O73" t="s">
        <v>32</v>
      </c>
      <c r="P73">
        <v>1</v>
      </c>
      <c r="Q73">
        <v>42</v>
      </c>
      <c r="S73" s="3">
        <v>42</v>
      </c>
      <c r="T73" t="s">
        <v>917</v>
      </c>
      <c r="U73" t="s">
        <v>629</v>
      </c>
      <c r="V73">
        <v>7</v>
      </c>
      <c r="W73">
        <v>14</v>
      </c>
      <c r="X73">
        <v>34</v>
      </c>
      <c r="Y73" s="9">
        <f t="shared" si="6"/>
        <v>1.2352941176470589</v>
      </c>
      <c r="Z73" s="9">
        <f t="shared" si="7"/>
        <v>3</v>
      </c>
      <c r="AA73" s="9">
        <f t="shared" si="8"/>
        <v>1.7647058823529411</v>
      </c>
      <c r="AB73" t="s">
        <v>32</v>
      </c>
      <c r="AC73" t="s">
        <v>46</v>
      </c>
      <c r="AD73" s="13" t="s">
        <v>355</v>
      </c>
      <c r="AE73" s="64" t="s">
        <v>356</v>
      </c>
    </row>
    <row r="74" spans="1:34" x14ac:dyDescent="0.25">
      <c r="A74" t="s">
        <v>651</v>
      </c>
      <c r="B74" t="s">
        <v>171</v>
      </c>
      <c r="D74" t="s">
        <v>590</v>
      </c>
      <c r="F74" t="s">
        <v>58</v>
      </c>
      <c r="G74">
        <v>550</v>
      </c>
      <c r="H74" t="s">
        <v>42</v>
      </c>
      <c r="I74" t="s">
        <v>26</v>
      </c>
      <c r="J74" t="s">
        <v>156</v>
      </c>
      <c r="K74" t="s">
        <v>45</v>
      </c>
      <c r="L74" s="5" t="s">
        <v>453</v>
      </c>
      <c r="M74" t="s">
        <v>32</v>
      </c>
      <c r="N74" t="s">
        <v>50</v>
      </c>
      <c r="O74" t="s">
        <v>624</v>
      </c>
      <c r="P74">
        <v>3</v>
      </c>
      <c r="Q74">
        <v>28</v>
      </c>
      <c r="R74">
        <v>38</v>
      </c>
      <c r="S74" s="4">
        <v>48</v>
      </c>
      <c r="T74" t="s">
        <v>917</v>
      </c>
      <c r="U74" t="s">
        <v>872</v>
      </c>
      <c r="V74">
        <v>8</v>
      </c>
      <c r="W74">
        <v>12</v>
      </c>
      <c r="X74">
        <v>32</v>
      </c>
      <c r="Y74" s="9">
        <f t="shared" si="6"/>
        <v>0.875</v>
      </c>
      <c r="Z74" s="9">
        <f t="shared" si="7"/>
        <v>4</v>
      </c>
      <c r="AA74" s="9">
        <f t="shared" si="8"/>
        <v>3.125</v>
      </c>
      <c r="AB74" t="s">
        <v>621</v>
      </c>
      <c r="AC74" t="s">
        <v>52</v>
      </c>
      <c r="AD74" s="2">
        <v>38</v>
      </c>
    </row>
    <row r="75" spans="1:34" x14ac:dyDescent="0.25">
      <c r="A75" t="s">
        <v>652</v>
      </c>
      <c r="B75" t="s">
        <v>171</v>
      </c>
      <c r="D75" t="s">
        <v>591</v>
      </c>
      <c r="F75" t="s">
        <v>58</v>
      </c>
      <c r="G75">
        <v>550</v>
      </c>
      <c r="H75" t="s">
        <v>42</v>
      </c>
      <c r="I75" t="s">
        <v>26</v>
      </c>
      <c r="J75" t="s">
        <v>156</v>
      </c>
      <c r="K75" t="s">
        <v>45</v>
      </c>
      <c r="L75" s="5" t="s">
        <v>453</v>
      </c>
      <c r="M75" t="s">
        <v>32</v>
      </c>
      <c r="N75" t="s">
        <v>50</v>
      </c>
      <c r="O75" t="s">
        <v>624</v>
      </c>
      <c r="P75">
        <v>3</v>
      </c>
      <c r="Q75">
        <v>28</v>
      </c>
      <c r="R75">
        <v>38</v>
      </c>
      <c r="S75" s="4">
        <v>48</v>
      </c>
      <c r="T75" t="s">
        <v>917</v>
      </c>
      <c r="U75" t="s">
        <v>872</v>
      </c>
      <c r="V75">
        <v>8</v>
      </c>
      <c r="W75">
        <v>12</v>
      </c>
      <c r="X75">
        <v>32</v>
      </c>
      <c r="Y75" s="9">
        <f t="shared" si="6"/>
        <v>0.875</v>
      </c>
      <c r="Z75" s="9">
        <f t="shared" si="7"/>
        <v>4</v>
      </c>
      <c r="AA75" s="9">
        <f t="shared" si="8"/>
        <v>3.125</v>
      </c>
      <c r="AB75" t="s">
        <v>621</v>
      </c>
      <c r="AC75" t="s">
        <v>52</v>
      </c>
      <c r="AD75" s="2">
        <v>38</v>
      </c>
    </row>
    <row r="76" spans="1:34" x14ac:dyDescent="0.25">
      <c r="A76" t="s">
        <v>669</v>
      </c>
      <c r="B76" t="s">
        <v>171</v>
      </c>
      <c r="D76" t="s">
        <v>609</v>
      </c>
      <c r="F76" t="s">
        <v>374</v>
      </c>
      <c r="G76">
        <v>550</v>
      </c>
      <c r="H76" t="s">
        <v>42</v>
      </c>
      <c r="I76" t="s">
        <v>26</v>
      </c>
      <c r="J76" t="s">
        <v>26</v>
      </c>
      <c r="K76" t="s">
        <v>45</v>
      </c>
      <c r="L76" t="s">
        <v>496</v>
      </c>
      <c r="M76" t="s">
        <v>620</v>
      </c>
      <c r="N76" t="s">
        <v>50</v>
      </c>
      <c r="O76" t="s">
        <v>32</v>
      </c>
      <c r="P76">
        <v>3</v>
      </c>
      <c r="Q76">
        <v>28</v>
      </c>
      <c r="R76">
        <v>38</v>
      </c>
      <c r="S76" s="4">
        <v>48</v>
      </c>
      <c r="T76" t="s">
        <v>917</v>
      </c>
      <c r="U76" t="s">
        <v>629</v>
      </c>
      <c r="V76">
        <v>7</v>
      </c>
      <c r="W76">
        <v>12</v>
      </c>
      <c r="X76">
        <v>32</v>
      </c>
      <c r="Y76" s="9">
        <f t="shared" si="6"/>
        <v>0.875</v>
      </c>
      <c r="Z76" s="9">
        <f t="shared" si="7"/>
        <v>4</v>
      </c>
      <c r="AA76" s="9">
        <f t="shared" si="8"/>
        <v>3.125</v>
      </c>
      <c r="AB76" t="s">
        <v>499</v>
      </c>
      <c r="AC76" t="s">
        <v>60</v>
      </c>
      <c r="AD76" s="2">
        <v>42</v>
      </c>
    </row>
    <row r="77" spans="1:34" x14ac:dyDescent="0.25">
      <c r="A77" t="s">
        <v>670</v>
      </c>
      <c r="B77" t="s">
        <v>171</v>
      </c>
      <c r="D77" t="s">
        <v>610</v>
      </c>
      <c r="F77" t="s">
        <v>374</v>
      </c>
      <c r="G77">
        <v>550</v>
      </c>
      <c r="H77" t="s">
        <v>42</v>
      </c>
      <c r="I77" t="s">
        <v>26</v>
      </c>
      <c r="J77" t="s">
        <v>26</v>
      </c>
      <c r="K77" t="s">
        <v>45</v>
      </c>
      <c r="L77" t="s">
        <v>496</v>
      </c>
      <c r="M77" t="s">
        <v>620</v>
      </c>
      <c r="N77" t="s">
        <v>50</v>
      </c>
      <c r="O77" t="s">
        <v>32</v>
      </c>
      <c r="P77">
        <v>3</v>
      </c>
      <c r="Q77">
        <v>28</v>
      </c>
      <c r="R77">
        <v>38</v>
      </c>
      <c r="S77" s="4">
        <v>48</v>
      </c>
      <c r="T77" t="s">
        <v>917</v>
      </c>
      <c r="U77" t="s">
        <v>629</v>
      </c>
      <c r="V77">
        <v>7</v>
      </c>
      <c r="W77">
        <v>12</v>
      </c>
      <c r="X77">
        <v>32</v>
      </c>
      <c r="Y77" s="9">
        <f t="shared" si="6"/>
        <v>0.875</v>
      </c>
      <c r="Z77" s="9">
        <f t="shared" si="7"/>
        <v>4</v>
      </c>
      <c r="AA77" s="9">
        <f t="shared" si="8"/>
        <v>3.125</v>
      </c>
      <c r="AB77" t="s">
        <v>499</v>
      </c>
      <c r="AC77" t="s">
        <v>60</v>
      </c>
      <c r="AD77" s="2">
        <v>42</v>
      </c>
    </row>
    <row r="78" spans="1:34" x14ac:dyDescent="0.25">
      <c r="A78" t="s">
        <v>227</v>
      </c>
      <c r="B78" t="s">
        <v>9</v>
      </c>
      <c r="C78" t="s">
        <v>118</v>
      </c>
      <c r="D78" t="s">
        <v>41</v>
      </c>
      <c r="E78">
        <v>2021</v>
      </c>
      <c r="F78" t="s">
        <v>31</v>
      </c>
      <c r="G78">
        <v>550</v>
      </c>
      <c r="H78" t="s">
        <v>42</v>
      </c>
      <c r="I78" t="s">
        <v>26</v>
      </c>
      <c r="J78" t="s">
        <v>43</v>
      </c>
      <c r="K78" t="s">
        <v>45</v>
      </c>
      <c r="L78" t="s">
        <v>36</v>
      </c>
      <c r="M78" t="s">
        <v>199</v>
      </c>
      <c r="N78" t="s">
        <v>37</v>
      </c>
      <c r="O78" t="s">
        <v>32</v>
      </c>
      <c r="P78">
        <v>3</v>
      </c>
      <c r="Q78">
        <v>28</v>
      </c>
      <c r="R78">
        <v>38</v>
      </c>
      <c r="S78">
        <v>48</v>
      </c>
      <c r="T78" t="s">
        <v>919</v>
      </c>
      <c r="U78" t="s">
        <v>38</v>
      </c>
      <c r="V78">
        <v>8</v>
      </c>
      <c r="W78">
        <v>11</v>
      </c>
      <c r="X78" s="1">
        <v>34</v>
      </c>
      <c r="Y78" s="9">
        <f t="shared" si="6"/>
        <v>0.82352941176470584</v>
      </c>
      <c r="Z78" s="9">
        <f t="shared" si="7"/>
        <v>4.3636363636363633</v>
      </c>
      <c r="AA78" s="9">
        <f t="shared" si="8"/>
        <v>3.5401069518716577</v>
      </c>
      <c r="AB78" t="s">
        <v>32</v>
      </c>
      <c r="AC78" t="s">
        <v>46</v>
      </c>
      <c r="AD78" s="2">
        <v>38</v>
      </c>
    </row>
    <row r="79" spans="1:34" x14ac:dyDescent="0.25">
      <c r="A79" t="s">
        <v>393</v>
      </c>
      <c r="B79" t="s">
        <v>175</v>
      </c>
      <c r="D79" t="s">
        <v>366</v>
      </c>
      <c r="E79">
        <v>2021</v>
      </c>
      <c r="F79" t="s">
        <v>374</v>
      </c>
      <c r="G79">
        <v>550</v>
      </c>
      <c r="H79" t="s">
        <v>360</v>
      </c>
      <c r="I79" t="s">
        <v>26</v>
      </c>
      <c r="J79" t="s">
        <v>35</v>
      </c>
      <c r="K79" t="s">
        <v>48</v>
      </c>
      <c r="L79" t="s">
        <v>49</v>
      </c>
      <c r="M79" t="s">
        <v>32</v>
      </c>
      <c r="N79" t="s">
        <v>50</v>
      </c>
      <c r="O79" t="s">
        <v>32</v>
      </c>
      <c r="P79">
        <v>1</v>
      </c>
      <c r="Q79">
        <v>38</v>
      </c>
      <c r="S79" s="3">
        <v>38</v>
      </c>
      <c r="T79" s="3"/>
      <c r="U79" t="s">
        <v>360</v>
      </c>
      <c r="V79">
        <v>10</v>
      </c>
      <c r="W79">
        <v>11</v>
      </c>
      <c r="X79">
        <v>51</v>
      </c>
      <c r="Y79" s="9">
        <f t="shared" si="6"/>
        <v>0.74509803921568629</v>
      </c>
      <c r="Z79" s="9">
        <f t="shared" si="7"/>
        <v>3.4545454545454546</v>
      </c>
      <c r="AA79" s="9">
        <f t="shared" si="8"/>
        <v>2.7094474153297683</v>
      </c>
      <c r="AB79" t="s">
        <v>337</v>
      </c>
      <c r="AC79" t="s">
        <v>60</v>
      </c>
      <c r="AD79" s="2">
        <v>32</v>
      </c>
    </row>
    <row r="80" spans="1:34" x14ac:dyDescent="0.25">
      <c r="A80" t="s">
        <v>394</v>
      </c>
      <c r="B80" t="s">
        <v>175</v>
      </c>
      <c r="D80" t="s">
        <v>367</v>
      </c>
      <c r="E80">
        <v>2021</v>
      </c>
      <c r="F80" t="s">
        <v>374</v>
      </c>
      <c r="G80">
        <v>550</v>
      </c>
      <c r="H80" t="s">
        <v>360</v>
      </c>
      <c r="I80" t="s">
        <v>26</v>
      </c>
      <c r="J80" t="s">
        <v>35</v>
      </c>
      <c r="K80" t="s">
        <v>48</v>
      </c>
      <c r="L80" t="s">
        <v>49</v>
      </c>
      <c r="M80" t="s">
        <v>32</v>
      </c>
      <c r="N80" t="s">
        <v>50</v>
      </c>
      <c r="O80" t="s">
        <v>32</v>
      </c>
      <c r="P80">
        <v>1</v>
      </c>
      <c r="Q80">
        <v>38</v>
      </c>
      <c r="S80" s="3">
        <v>38</v>
      </c>
      <c r="T80" s="3"/>
      <c r="U80" t="s">
        <v>360</v>
      </c>
      <c r="V80">
        <v>10</v>
      </c>
      <c r="W80">
        <v>11</v>
      </c>
      <c r="X80">
        <v>51</v>
      </c>
      <c r="Y80" s="9">
        <f t="shared" si="6"/>
        <v>0.74509803921568629</v>
      </c>
      <c r="Z80" s="9">
        <f t="shared" si="7"/>
        <v>3.4545454545454546</v>
      </c>
      <c r="AA80" s="9">
        <f t="shared" si="8"/>
        <v>2.7094474153297683</v>
      </c>
      <c r="AB80" t="s">
        <v>337</v>
      </c>
      <c r="AC80" t="s">
        <v>60</v>
      </c>
      <c r="AD80" s="2">
        <v>40</v>
      </c>
    </row>
    <row r="81" spans="1:34" x14ac:dyDescent="0.25">
      <c r="A81" t="s">
        <v>795</v>
      </c>
      <c r="B81" t="s">
        <v>174</v>
      </c>
      <c r="D81" t="s">
        <v>743</v>
      </c>
      <c r="F81" t="s">
        <v>11</v>
      </c>
      <c r="G81">
        <v>550</v>
      </c>
      <c r="H81" t="s">
        <v>495</v>
      </c>
      <c r="I81" t="s">
        <v>156</v>
      </c>
      <c r="J81" t="s">
        <v>35</v>
      </c>
      <c r="K81" t="s">
        <v>48</v>
      </c>
      <c r="L81" t="s">
        <v>36</v>
      </c>
      <c r="M81" t="s">
        <v>32</v>
      </c>
      <c r="N81" t="s">
        <v>50</v>
      </c>
      <c r="O81" t="s">
        <v>36</v>
      </c>
      <c r="P81">
        <v>3</v>
      </c>
      <c r="Q81">
        <v>28</v>
      </c>
      <c r="R81">
        <v>38</v>
      </c>
      <c r="S81">
        <v>48</v>
      </c>
      <c r="T81" t="s">
        <v>919</v>
      </c>
      <c r="U81" t="s">
        <v>108</v>
      </c>
      <c r="V81">
        <v>8</v>
      </c>
      <c r="W81">
        <v>11</v>
      </c>
      <c r="X81">
        <v>32</v>
      </c>
      <c r="Y81" s="9">
        <f t="shared" si="6"/>
        <v>0.875</v>
      </c>
      <c r="Z81" s="9">
        <f t="shared" si="7"/>
        <v>4.3636363636363633</v>
      </c>
      <c r="AA81" s="9">
        <f t="shared" si="8"/>
        <v>3.4886363636363633</v>
      </c>
      <c r="AB81" t="s">
        <v>499</v>
      </c>
      <c r="AC81" t="s">
        <v>60</v>
      </c>
      <c r="AD81" s="2">
        <v>32</v>
      </c>
    </row>
    <row r="82" spans="1:34" x14ac:dyDescent="0.25">
      <c r="A82" t="s">
        <v>796</v>
      </c>
      <c r="B82" t="s">
        <v>174</v>
      </c>
      <c r="D82" t="s">
        <v>744</v>
      </c>
      <c r="F82" t="s">
        <v>11</v>
      </c>
      <c r="G82">
        <v>550</v>
      </c>
      <c r="H82" t="s">
        <v>495</v>
      </c>
      <c r="I82" t="s">
        <v>156</v>
      </c>
      <c r="J82" t="s">
        <v>35</v>
      </c>
      <c r="K82" t="s">
        <v>48</v>
      </c>
      <c r="L82" t="s">
        <v>36</v>
      </c>
      <c r="M82" t="s">
        <v>32</v>
      </c>
      <c r="N82" t="s">
        <v>50</v>
      </c>
      <c r="O82" t="s">
        <v>36</v>
      </c>
      <c r="P82">
        <v>3</v>
      </c>
      <c r="Q82">
        <v>28</v>
      </c>
      <c r="R82">
        <v>38</v>
      </c>
      <c r="S82">
        <v>48</v>
      </c>
      <c r="T82" t="s">
        <v>919</v>
      </c>
      <c r="U82" t="s">
        <v>108</v>
      </c>
      <c r="V82">
        <v>8</v>
      </c>
      <c r="W82">
        <v>11</v>
      </c>
      <c r="X82">
        <v>32</v>
      </c>
      <c r="Y82" s="9">
        <f t="shared" si="6"/>
        <v>0.875</v>
      </c>
      <c r="Z82" s="9">
        <f t="shared" si="7"/>
        <v>4.3636363636363633</v>
      </c>
      <c r="AA82" s="9">
        <f t="shared" si="8"/>
        <v>3.4886363636363633</v>
      </c>
      <c r="AB82" t="s">
        <v>499</v>
      </c>
      <c r="AC82" t="s">
        <v>60</v>
      </c>
      <c r="AD82" s="2">
        <v>32</v>
      </c>
    </row>
    <row r="83" spans="1:34" x14ac:dyDescent="0.25">
      <c r="A83" t="s">
        <v>377</v>
      </c>
      <c r="B83" t="s">
        <v>175</v>
      </c>
      <c r="D83" t="s">
        <v>331</v>
      </c>
      <c r="E83">
        <v>2021</v>
      </c>
      <c r="F83" t="s">
        <v>11</v>
      </c>
      <c r="G83">
        <v>570</v>
      </c>
      <c r="H83" t="s">
        <v>332</v>
      </c>
      <c r="I83" t="s">
        <v>26</v>
      </c>
      <c r="J83" t="s">
        <v>26</v>
      </c>
      <c r="K83" t="s">
        <v>48</v>
      </c>
      <c r="L83" t="s">
        <v>333</v>
      </c>
      <c r="M83" t="s">
        <v>32</v>
      </c>
      <c r="N83" t="s">
        <v>50</v>
      </c>
      <c r="O83" t="s">
        <v>32</v>
      </c>
      <c r="P83">
        <v>3</v>
      </c>
      <c r="Q83">
        <v>28</v>
      </c>
      <c r="R83">
        <v>38</v>
      </c>
      <c r="S83">
        <v>48</v>
      </c>
      <c r="T83" t="s">
        <v>919</v>
      </c>
      <c r="U83" t="s">
        <v>108</v>
      </c>
      <c r="V83">
        <v>8</v>
      </c>
      <c r="W83">
        <v>11</v>
      </c>
      <c r="X83">
        <v>34</v>
      </c>
      <c r="Y83" s="9">
        <f t="shared" si="6"/>
        <v>0.82352941176470584</v>
      </c>
      <c r="Z83" s="9">
        <f t="shared" si="7"/>
        <v>4.3636363636363633</v>
      </c>
      <c r="AA83" s="9">
        <f t="shared" si="8"/>
        <v>3.5401069518716577</v>
      </c>
      <c r="AB83" t="s">
        <v>334</v>
      </c>
      <c r="AC83" t="s">
        <v>61</v>
      </c>
      <c r="AD83" s="2">
        <v>32</v>
      </c>
    </row>
    <row r="84" spans="1:34" x14ac:dyDescent="0.25">
      <c r="A84" t="s">
        <v>380</v>
      </c>
      <c r="B84" t="s">
        <v>175</v>
      </c>
      <c r="D84" t="s">
        <v>339</v>
      </c>
      <c r="E84">
        <v>2021</v>
      </c>
      <c r="F84" t="s">
        <v>11</v>
      </c>
      <c r="G84">
        <v>570</v>
      </c>
      <c r="H84" t="s">
        <v>332</v>
      </c>
      <c r="I84" t="s">
        <v>26</v>
      </c>
      <c r="J84" t="s">
        <v>26</v>
      </c>
      <c r="K84" t="s">
        <v>48</v>
      </c>
      <c r="L84" t="s">
        <v>333</v>
      </c>
      <c r="M84" t="s">
        <v>32</v>
      </c>
      <c r="N84" t="s">
        <v>50</v>
      </c>
      <c r="O84" t="s">
        <v>32</v>
      </c>
      <c r="P84">
        <v>3</v>
      </c>
      <c r="Q84">
        <v>28</v>
      </c>
      <c r="R84">
        <v>38</v>
      </c>
      <c r="S84">
        <v>48</v>
      </c>
      <c r="T84" t="s">
        <v>919</v>
      </c>
      <c r="U84" t="s">
        <v>108</v>
      </c>
      <c r="V84">
        <v>8</v>
      </c>
      <c r="W84">
        <v>11</v>
      </c>
      <c r="X84">
        <v>34</v>
      </c>
      <c r="Y84" s="9">
        <f t="shared" si="6"/>
        <v>0.82352941176470584</v>
      </c>
      <c r="Z84" s="9">
        <f t="shared" si="7"/>
        <v>4.3636363636363633</v>
      </c>
      <c r="AA84" s="9">
        <f t="shared" si="8"/>
        <v>3.5401069518716577</v>
      </c>
      <c r="AB84" t="s">
        <v>334</v>
      </c>
      <c r="AC84" t="s">
        <v>61</v>
      </c>
      <c r="AD84" s="2">
        <v>32</v>
      </c>
    </row>
    <row r="85" spans="1:34" x14ac:dyDescent="0.25">
      <c r="A85" t="s">
        <v>545</v>
      </c>
      <c r="B85" t="s">
        <v>165</v>
      </c>
      <c r="D85" t="s">
        <v>468</v>
      </c>
      <c r="E85">
        <v>2021</v>
      </c>
      <c r="F85" t="s">
        <v>342</v>
      </c>
      <c r="G85">
        <v>570</v>
      </c>
      <c r="H85" t="s">
        <v>495</v>
      </c>
      <c r="I85" t="s">
        <v>26</v>
      </c>
      <c r="J85" t="s">
        <v>32</v>
      </c>
      <c r="K85" t="s">
        <v>45</v>
      </c>
      <c r="L85" t="s">
        <v>496</v>
      </c>
      <c r="M85" t="s">
        <v>497</v>
      </c>
      <c r="N85" t="s">
        <v>19</v>
      </c>
      <c r="O85" t="s">
        <v>32</v>
      </c>
      <c r="P85">
        <v>3</v>
      </c>
      <c r="Q85">
        <v>28</v>
      </c>
      <c r="R85">
        <v>38</v>
      </c>
      <c r="S85" s="4">
        <v>48</v>
      </c>
      <c r="T85" t="s">
        <v>919</v>
      </c>
      <c r="U85" s="5" t="s">
        <v>454</v>
      </c>
      <c r="V85">
        <v>7</v>
      </c>
      <c r="W85">
        <v>14</v>
      </c>
      <c r="X85">
        <v>34</v>
      </c>
      <c r="Y85" s="9">
        <f t="shared" si="6"/>
        <v>0.82352941176470584</v>
      </c>
      <c r="Z85" s="9">
        <f t="shared" si="7"/>
        <v>3.4285714285714284</v>
      </c>
      <c r="AA85" s="9">
        <f t="shared" si="8"/>
        <v>2.6050420168067223</v>
      </c>
      <c r="AB85" t="s">
        <v>499</v>
      </c>
      <c r="AC85" t="s">
        <v>60</v>
      </c>
      <c r="AD85" s="2">
        <v>40</v>
      </c>
    </row>
    <row r="86" spans="1:34" x14ac:dyDescent="0.25">
      <c r="A86" t="s">
        <v>546</v>
      </c>
      <c r="B86" t="s">
        <v>165</v>
      </c>
      <c r="C86" t="s">
        <v>118</v>
      </c>
      <c r="D86" t="s">
        <v>469</v>
      </c>
      <c r="E86">
        <v>2021</v>
      </c>
      <c r="F86" t="s">
        <v>342</v>
      </c>
      <c r="G86">
        <v>570</v>
      </c>
      <c r="H86" t="s">
        <v>495</v>
      </c>
      <c r="I86" t="s">
        <v>26</v>
      </c>
      <c r="J86" t="s">
        <v>32</v>
      </c>
      <c r="K86" t="s">
        <v>45</v>
      </c>
      <c r="L86" t="s">
        <v>496</v>
      </c>
      <c r="M86" t="s">
        <v>497</v>
      </c>
      <c r="N86" t="s">
        <v>19</v>
      </c>
      <c r="O86" t="s">
        <v>32</v>
      </c>
      <c r="P86">
        <v>3</v>
      </c>
      <c r="Q86">
        <v>28</v>
      </c>
      <c r="R86">
        <v>38</v>
      </c>
      <c r="S86" s="4">
        <v>48</v>
      </c>
      <c r="T86" t="s">
        <v>919</v>
      </c>
      <c r="U86" s="5" t="s">
        <v>454</v>
      </c>
      <c r="V86">
        <v>7</v>
      </c>
      <c r="W86">
        <v>14</v>
      </c>
      <c r="X86">
        <v>34</v>
      </c>
      <c r="Y86" s="9">
        <f t="shared" si="6"/>
        <v>0.82352941176470584</v>
      </c>
      <c r="Z86" s="9">
        <f t="shared" si="7"/>
        <v>3.4285714285714284</v>
      </c>
      <c r="AA86" s="9">
        <f t="shared" si="8"/>
        <v>2.6050420168067223</v>
      </c>
      <c r="AB86" t="s">
        <v>499</v>
      </c>
      <c r="AC86" t="s">
        <v>60</v>
      </c>
      <c r="AD86" s="2">
        <v>40</v>
      </c>
    </row>
    <row r="87" spans="1:34" x14ac:dyDescent="0.25">
      <c r="A87" t="s">
        <v>547</v>
      </c>
      <c r="B87" t="s">
        <v>165</v>
      </c>
      <c r="D87" t="s">
        <v>470</v>
      </c>
      <c r="E87">
        <v>2021</v>
      </c>
      <c r="F87" t="s">
        <v>11</v>
      </c>
      <c r="G87">
        <v>570</v>
      </c>
      <c r="H87" t="s">
        <v>882</v>
      </c>
      <c r="I87" t="s">
        <v>26</v>
      </c>
      <c r="J87" t="s">
        <v>35</v>
      </c>
      <c r="K87" t="s">
        <v>48</v>
      </c>
      <c r="L87" t="s">
        <v>49</v>
      </c>
      <c r="M87" t="s">
        <v>32</v>
      </c>
      <c r="N87" t="s">
        <v>50</v>
      </c>
      <c r="O87" t="s">
        <v>32</v>
      </c>
      <c r="P87">
        <v>1</v>
      </c>
      <c r="Q87">
        <v>44</v>
      </c>
      <c r="S87" s="3">
        <v>44</v>
      </c>
      <c r="T87" s="3"/>
      <c r="U87" t="s">
        <v>32</v>
      </c>
      <c r="V87">
        <v>7</v>
      </c>
      <c r="W87" t="s">
        <v>32</v>
      </c>
      <c r="X87" t="s">
        <v>32</v>
      </c>
      <c r="Y87" s="9" t="s">
        <v>32</v>
      </c>
      <c r="Z87" s="9" t="s">
        <v>32</v>
      </c>
      <c r="AA87" s="9"/>
      <c r="AB87" t="s">
        <v>53</v>
      </c>
      <c r="AC87" t="s">
        <v>60</v>
      </c>
      <c r="AD87" s="2">
        <v>35</v>
      </c>
      <c r="AF87" s="2"/>
    </row>
    <row r="88" spans="1:34" x14ac:dyDescent="0.25">
      <c r="A88" s="33" t="s">
        <v>548</v>
      </c>
      <c r="B88" s="33" t="s">
        <v>165</v>
      </c>
      <c r="C88" s="33"/>
      <c r="D88" s="33" t="s">
        <v>471</v>
      </c>
      <c r="E88" s="33">
        <v>2021</v>
      </c>
      <c r="F88" s="33" t="s">
        <v>11</v>
      </c>
      <c r="G88" s="33">
        <v>570</v>
      </c>
      <c r="H88" s="33" t="s">
        <v>495</v>
      </c>
      <c r="I88" s="33" t="s">
        <v>26</v>
      </c>
      <c r="J88" s="33" t="s">
        <v>35</v>
      </c>
      <c r="K88" s="33" t="s">
        <v>48</v>
      </c>
      <c r="L88" s="33" t="s">
        <v>32</v>
      </c>
      <c r="M88" s="33" t="s">
        <v>32</v>
      </c>
      <c r="N88" s="33" t="s">
        <v>32</v>
      </c>
      <c r="O88" s="33" t="s">
        <v>32</v>
      </c>
      <c r="P88" s="33">
        <v>3</v>
      </c>
      <c r="Q88" s="33">
        <v>28</v>
      </c>
      <c r="R88" s="33">
        <v>38</v>
      </c>
      <c r="S88" s="38">
        <v>48</v>
      </c>
      <c r="T88" t="s">
        <v>919</v>
      </c>
      <c r="U88" s="35" t="s">
        <v>454</v>
      </c>
      <c r="V88" s="33">
        <v>7</v>
      </c>
      <c r="W88" s="33">
        <v>14</v>
      </c>
      <c r="X88" s="33">
        <v>34</v>
      </c>
      <c r="Y88" s="15">
        <f t="shared" ref="Y88:Y132" si="9">Q88/X88</f>
        <v>0.82352941176470584</v>
      </c>
      <c r="Z88" s="15">
        <f t="shared" ref="Z88:Z132" si="10">S88/W88</f>
        <v>3.4285714285714284</v>
      </c>
      <c r="AA88" s="15">
        <f t="shared" ref="AA88:AA132" si="11">Z88-Y88</f>
        <v>2.6050420168067223</v>
      </c>
      <c r="AB88" s="33" t="s">
        <v>53</v>
      </c>
      <c r="AC88" s="33" t="s">
        <v>60</v>
      </c>
      <c r="AD88" s="42">
        <v>35</v>
      </c>
      <c r="AE88" s="66"/>
      <c r="AF88" s="33"/>
      <c r="AG88" s="33"/>
      <c r="AH88" s="33"/>
    </row>
    <row r="89" spans="1:34" x14ac:dyDescent="0.25">
      <c r="A89" t="s">
        <v>291</v>
      </c>
      <c r="B89" t="s">
        <v>160</v>
      </c>
      <c r="D89" s="5" t="s">
        <v>99</v>
      </c>
      <c r="E89">
        <v>2021</v>
      </c>
      <c r="F89" t="s">
        <v>11</v>
      </c>
      <c r="G89">
        <v>575</v>
      </c>
      <c r="H89" t="s">
        <v>36</v>
      </c>
      <c r="I89" t="s">
        <v>156</v>
      </c>
      <c r="J89" t="s">
        <v>32</v>
      </c>
      <c r="K89" t="s">
        <v>45</v>
      </c>
      <c r="L89" t="s">
        <v>36</v>
      </c>
      <c r="M89" s="8" t="s">
        <v>32</v>
      </c>
      <c r="N89" t="s">
        <v>37</v>
      </c>
      <c r="O89" t="s">
        <v>135</v>
      </c>
      <c r="P89">
        <v>3</v>
      </c>
      <c r="Q89">
        <v>28</v>
      </c>
      <c r="R89">
        <v>38</v>
      </c>
      <c r="S89">
        <v>48</v>
      </c>
      <c r="T89" t="s">
        <v>917</v>
      </c>
      <c r="U89" t="s">
        <v>36</v>
      </c>
      <c r="V89">
        <v>7</v>
      </c>
      <c r="W89">
        <v>14</v>
      </c>
      <c r="X89">
        <v>34</v>
      </c>
      <c r="Y89" s="9">
        <f t="shared" si="9"/>
        <v>0.82352941176470584</v>
      </c>
      <c r="Z89" s="9">
        <f t="shared" si="10"/>
        <v>3.4285714285714284</v>
      </c>
      <c r="AA89" s="9">
        <f t="shared" si="11"/>
        <v>2.6050420168067223</v>
      </c>
      <c r="AB89" t="s">
        <v>866</v>
      </c>
      <c r="AC89" t="s">
        <v>679</v>
      </c>
      <c r="AD89" s="2">
        <v>40</v>
      </c>
    </row>
    <row r="90" spans="1:34" x14ac:dyDescent="0.25">
      <c r="A90" t="s">
        <v>292</v>
      </c>
      <c r="B90" t="s">
        <v>160</v>
      </c>
      <c r="C90" t="s">
        <v>118</v>
      </c>
      <c r="D90" s="5" t="s">
        <v>100</v>
      </c>
      <c r="E90">
        <v>2021</v>
      </c>
      <c r="F90" t="s">
        <v>11</v>
      </c>
      <c r="G90">
        <v>575</v>
      </c>
      <c r="H90" t="s">
        <v>36</v>
      </c>
      <c r="I90" t="s">
        <v>156</v>
      </c>
      <c r="J90" t="s">
        <v>32</v>
      </c>
      <c r="K90" t="s">
        <v>45</v>
      </c>
      <c r="L90" t="s">
        <v>36</v>
      </c>
      <c r="M90" s="8" t="s">
        <v>32</v>
      </c>
      <c r="N90" t="s">
        <v>37</v>
      </c>
      <c r="O90" t="s">
        <v>135</v>
      </c>
      <c r="P90">
        <v>3</v>
      </c>
      <c r="Q90">
        <v>28</v>
      </c>
      <c r="R90">
        <v>38</v>
      </c>
      <c r="S90">
        <v>48</v>
      </c>
      <c r="T90" t="s">
        <v>917</v>
      </c>
      <c r="U90" t="s">
        <v>36</v>
      </c>
      <c r="V90">
        <v>7</v>
      </c>
      <c r="W90">
        <v>14</v>
      </c>
      <c r="X90">
        <v>34</v>
      </c>
      <c r="Y90" s="9">
        <f t="shared" si="9"/>
        <v>0.82352941176470584</v>
      </c>
      <c r="Z90" s="9">
        <f t="shared" si="10"/>
        <v>3.4285714285714284</v>
      </c>
      <c r="AA90" s="9">
        <f t="shared" si="11"/>
        <v>2.6050420168067223</v>
      </c>
      <c r="AB90" t="s">
        <v>866</v>
      </c>
      <c r="AC90" t="s">
        <v>679</v>
      </c>
      <c r="AD90" s="2">
        <v>40</v>
      </c>
    </row>
    <row r="91" spans="1:34" x14ac:dyDescent="0.25">
      <c r="A91" t="s">
        <v>293</v>
      </c>
      <c r="B91" t="s">
        <v>160</v>
      </c>
      <c r="D91" s="5" t="s">
        <v>101</v>
      </c>
      <c r="E91">
        <v>2021</v>
      </c>
      <c r="F91" t="s">
        <v>11</v>
      </c>
      <c r="G91">
        <v>575</v>
      </c>
      <c r="H91" t="s">
        <v>36</v>
      </c>
      <c r="I91" t="s">
        <v>156</v>
      </c>
      <c r="J91" t="s">
        <v>156</v>
      </c>
      <c r="K91" t="s">
        <v>45</v>
      </c>
      <c r="L91" t="s">
        <v>36</v>
      </c>
      <c r="M91" s="8" t="s">
        <v>32</v>
      </c>
      <c r="N91" t="s">
        <v>37</v>
      </c>
      <c r="O91" t="s">
        <v>135</v>
      </c>
      <c r="P91">
        <v>3</v>
      </c>
      <c r="Q91">
        <v>28</v>
      </c>
      <c r="R91">
        <v>38</v>
      </c>
      <c r="S91">
        <v>48</v>
      </c>
      <c r="T91" t="s">
        <v>917</v>
      </c>
      <c r="U91" t="s">
        <v>36</v>
      </c>
      <c r="V91">
        <v>7</v>
      </c>
      <c r="W91">
        <v>14</v>
      </c>
      <c r="X91">
        <v>34</v>
      </c>
      <c r="Y91" s="9">
        <f t="shared" si="9"/>
        <v>0.82352941176470584</v>
      </c>
      <c r="Z91" s="9">
        <f t="shared" si="10"/>
        <v>3.4285714285714284</v>
      </c>
      <c r="AA91" s="9">
        <f t="shared" si="11"/>
        <v>2.6050420168067223</v>
      </c>
      <c r="AB91" t="s">
        <v>867</v>
      </c>
      <c r="AC91" t="s">
        <v>60</v>
      </c>
      <c r="AD91" s="2">
        <v>40</v>
      </c>
    </row>
    <row r="92" spans="1:34" x14ac:dyDescent="0.25">
      <c r="A92" t="s">
        <v>294</v>
      </c>
      <c r="B92" t="s">
        <v>160</v>
      </c>
      <c r="C92" t="s">
        <v>118</v>
      </c>
      <c r="D92" s="5" t="s">
        <v>102</v>
      </c>
      <c r="E92">
        <v>2021</v>
      </c>
      <c r="F92" t="s">
        <v>11</v>
      </c>
      <c r="G92">
        <v>575</v>
      </c>
      <c r="H92" t="s">
        <v>36</v>
      </c>
      <c r="I92" t="s">
        <v>156</v>
      </c>
      <c r="J92" t="s">
        <v>156</v>
      </c>
      <c r="K92" t="s">
        <v>45</v>
      </c>
      <c r="L92" t="s">
        <v>36</v>
      </c>
      <c r="M92" s="8" t="s">
        <v>32</v>
      </c>
      <c r="N92" t="s">
        <v>37</v>
      </c>
      <c r="O92" t="s">
        <v>135</v>
      </c>
      <c r="P92">
        <v>3</v>
      </c>
      <c r="Q92">
        <v>28</v>
      </c>
      <c r="R92">
        <v>38</v>
      </c>
      <c r="S92">
        <v>48</v>
      </c>
      <c r="T92" t="s">
        <v>917</v>
      </c>
      <c r="U92" t="s">
        <v>36</v>
      </c>
      <c r="V92">
        <v>7</v>
      </c>
      <c r="W92">
        <v>14</v>
      </c>
      <c r="X92">
        <v>34</v>
      </c>
      <c r="Y92" s="9">
        <f t="shared" si="9"/>
        <v>0.82352941176470584</v>
      </c>
      <c r="Z92" s="9">
        <f t="shared" si="10"/>
        <v>3.4285714285714284</v>
      </c>
      <c r="AA92" s="9">
        <f t="shared" si="11"/>
        <v>2.6050420168067223</v>
      </c>
      <c r="AB92" t="s">
        <v>867</v>
      </c>
      <c r="AC92" t="s">
        <v>60</v>
      </c>
      <c r="AD92" s="2">
        <v>40</v>
      </c>
    </row>
    <row r="93" spans="1:34" x14ac:dyDescent="0.25">
      <c r="A93" t="s">
        <v>244</v>
      </c>
      <c r="B93" t="s">
        <v>55</v>
      </c>
      <c r="C93" t="s">
        <v>119</v>
      </c>
      <c r="D93" t="s">
        <v>65</v>
      </c>
      <c r="E93">
        <v>2020</v>
      </c>
      <c r="F93" t="s">
        <v>31</v>
      </c>
      <c r="G93">
        <v>580</v>
      </c>
      <c r="H93" t="s">
        <v>38</v>
      </c>
      <c r="I93" t="s">
        <v>26</v>
      </c>
      <c r="J93" t="s">
        <v>32</v>
      </c>
      <c r="K93" t="s">
        <v>48</v>
      </c>
      <c r="L93" s="5" t="s">
        <v>453</v>
      </c>
      <c r="M93" t="s">
        <v>32</v>
      </c>
      <c r="N93" t="s">
        <v>37</v>
      </c>
      <c r="O93" t="s">
        <v>32</v>
      </c>
      <c r="P93">
        <v>2</v>
      </c>
      <c r="Q93">
        <v>30</v>
      </c>
      <c r="S93">
        <v>46</v>
      </c>
      <c r="T93" t="s">
        <v>919</v>
      </c>
      <c r="U93" t="s">
        <v>38</v>
      </c>
      <c r="V93">
        <v>8</v>
      </c>
      <c r="W93">
        <v>11</v>
      </c>
      <c r="X93">
        <v>34</v>
      </c>
      <c r="Y93" s="9">
        <f t="shared" si="9"/>
        <v>0.88235294117647056</v>
      </c>
      <c r="Z93" s="9">
        <f t="shared" si="10"/>
        <v>4.1818181818181817</v>
      </c>
      <c r="AA93" s="9">
        <f t="shared" si="11"/>
        <v>3.2994652406417111</v>
      </c>
      <c r="AB93" t="s">
        <v>22</v>
      </c>
      <c r="AC93" t="s">
        <v>61</v>
      </c>
      <c r="AD93" s="2">
        <v>38</v>
      </c>
    </row>
    <row r="94" spans="1:34" x14ac:dyDescent="0.25">
      <c r="A94" t="s">
        <v>231</v>
      </c>
      <c r="B94" t="s">
        <v>9</v>
      </c>
      <c r="C94" t="s">
        <v>118</v>
      </c>
      <c r="D94" t="s">
        <v>28</v>
      </c>
      <c r="E94">
        <v>2020</v>
      </c>
      <c r="F94" t="s">
        <v>31</v>
      </c>
      <c r="G94">
        <v>580</v>
      </c>
      <c r="H94" t="s">
        <v>881</v>
      </c>
      <c r="I94" t="s">
        <v>26</v>
      </c>
      <c r="J94" t="s">
        <v>32</v>
      </c>
      <c r="K94" t="s">
        <v>48</v>
      </c>
      <c r="L94" s="5" t="s">
        <v>453</v>
      </c>
      <c r="M94" t="s">
        <v>32</v>
      </c>
      <c r="N94" t="s">
        <v>37</v>
      </c>
      <c r="O94" t="s">
        <v>32</v>
      </c>
      <c r="P94">
        <v>2</v>
      </c>
      <c r="Q94">
        <v>30</v>
      </c>
      <c r="S94">
        <v>46</v>
      </c>
      <c r="T94" t="s">
        <v>919</v>
      </c>
      <c r="U94" t="s">
        <v>38</v>
      </c>
      <c r="V94">
        <v>8</v>
      </c>
      <c r="W94">
        <v>11</v>
      </c>
      <c r="X94" s="1">
        <v>34</v>
      </c>
      <c r="Y94" s="9">
        <f t="shared" si="9"/>
        <v>0.88235294117647056</v>
      </c>
      <c r="Z94" s="9">
        <f t="shared" si="10"/>
        <v>4.1818181818181817</v>
      </c>
      <c r="AA94" s="9">
        <f t="shared" si="11"/>
        <v>3.2994652406417111</v>
      </c>
      <c r="AB94" t="s">
        <v>22</v>
      </c>
      <c r="AC94" t="s">
        <v>61</v>
      </c>
      <c r="AD94" s="2">
        <v>38</v>
      </c>
    </row>
    <row r="95" spans="1:34" x14ac:dyDescent="0.25">
      <c r="A95" t="s">
        <v>719</v>
      </c>
      <c r="B95" t="s">
        <v>176</v>
      </c>
      <c r="D95" t="s">
        <v>694</v>
      </c>
      <c r="F95" t="s">
        <v>58</v>
      </c>
      <c r="G95">
        <v>585</v>
      </c>
      <c r="H95" t="s">
        <v>880</v>
      </c>
      <c r="I95" t="s">
        <v>26</v>
      </c>
      <c r="J95" t="s">
        <v>32</v>
      </c>
      <c r="K95" t="s">
        <v>48</v>
      </c>
      <c r="L95" t="s">
        <v>36</v>
      </c>
      <c r="M95" t="s">
        <v>32</v>
      </c>
      <c r="N95" t="s">
        <v>50</v>
      </c>
      <c r="O95" t="s">
        <v>454</v>
      </c>
      <c r="P95">
        <v>3</v>
      </c>
      <c r="Q95">
        <v>28</v>
      </c>
      <c r="R95">
        <v>38</v>
      </c>
      <c r="S95" s="4">
        <v>48</v>
      </c>
      <c r="T95" t="s">
        <v>919</v>
      </c>
      <c r="U95" t="s">
        <v>38</v>
      </c>
      <c r="V95">
        <v>8</v>
      </c>
      <c r="W95">
        <v>12</v>
      </c>
      <c r="X95">
        <v>32</v>
      </c>
      <c r="Y95" s="9">
        <f t="shared" si="9"/>
        <v>0.875</v>
      </c>
      <c r="Z95" s="9">
        <f t="shared" si="10"/>
        <v>4</v>
      </c>
      <c r="AA95" s="9">
        <f t="shared" si="11"/>
        <v>3.125</v>
      </c>
      <c r="AB95" t="s">
        <v>678</v>
      </c>
      <c r="AC95" t="s">
        <v>679</v>
      </c>
      <c r="AD95" s="2">
        <v>42</v>
      </c>
    </row>
    <row r="96" spans="1:34" x14ac:dyDescent="0.25">
      <c r="A96" t="s">
        <v>288</v>
      </c>
      <c r="B96" t="s">
        <v>160</v>
      </c>
      <c r="D96" s="5" t="s">
        <v>96</v>
      </c>
      <c r="E96">
        <v>2020</v>
      </c>
      <c r="F96" t="s">
        <v>11</v>
      </c>
      <c r="G96">
        <v>600</v>
      </c>
      <c r="H96" t="s">
        <v>881</v>
      </c>
      <c r="I96" t="s">
        <v>156</v>
      </c>
      <c r="J96" t="s">
        <v>625</v>
      </c>
      <c r="K96" t="s">
        <v>48</v>
      </c>
      <c r="L96" t="s">
        <v>36</v>
      </c>
      <c r="M96" s="8" t="s">
        <v>32</v>
      </c>
      <c r="N96" t="s">
        <v>37</v>
      </c>
      <c r="O96" t="s">
        <v>36</v>
      </c>
      <c r="P96">
        <v>2</v>
      </c>
      <c r="Q96">
        <v>30</v>
      </c>
      <c r="S96">
        <v>46</v>
      </c>
      <c r="T96" t="s">
        <v>917</v>
      </c>
      <c r="U96" t="s">
        <v>36</v>
      </c>
      <c r="V96">
        <v>7</v>
      </c>
      <c r="W96">
        <v>12</v>
      </c>
      <c r="X96">
        <v>32</v>
      </c>
      <c r="Y96" s="9">
        <f t="shared" si="9"/>
        <v>0.9375</v>
      </c>
      <c r="Z96" s="9">
        <f t="shared" si="10"/>
        <v>3.8333333333333335</v>
      </c>
      <c r="AA96" s="9">
        <f t="shared" si="11"/>
        <v>2.8958333333333335</v>
      </c>
      <c r="AB96" t="s">
        <v>867</v>
      </c>
      <c r="AC96" t="s">
        <v>60</v>
      </c>
      <c r="AD96" s="2">
        <v>35</v>
      </c>
    </row>
    <row r="97" spans="1:32" x14ac:dyDescent="0.25">
      <c r="A97" t="s">
        <v>289</v>
      </c>
      <c r="B97" t="s">
        <v>160</v>
      </c>
      <c r="C97" t="s">
        <v>118</v>
      </c>
      <c r="D97" s="5" t="s">
        <v>98</v>
      </c>
      <c r="E97">
        <v>2020</v>
      </c>
      <c r="F97" t="s">
        <v>11</v>
      </c>
      <c r="G97">
        <v>600</v>
      </c>
      <c r="H97" t="s">
        <v>881</v>
      </c>
      <c r="I97" t="s">
        <v>156</v>
      </c>
      <c r="J97" t="s">
        <v>625</v>
      </c>
      <c r="K97" t="s">
        <v>48</v>
      </c>
      <c r="L97" t="s">
        <v>36</v>
      </c>
      <c r="M97" s="8" t="s">
        <v>839</v>
      </c>
      <c r="N97" t="s">
        <v>37</v>
      </c>
      <c r="O97" t="s">
        <v>135</v>
      </c>
      <c r="P97">
        <v>2</v>
      </c>
      <c r="Q97">
        <v>30</v>
      </c>
      <c r="S97">
        <v>46</v>
      </c>
      <c r="T97" t="s">
        <v>917</v>
      </c>
      <c r="U97" t="s">
        <v>161</v>
      </c>
      <c r="V97">
        <v>7</v>
      </c>
      <c r="W97">
        <v>12</v>
      </c>
      <c r="X97">
        <v>32</v>
      </c>
      <c r="Y97" s="9">
        <f t="shared" si="9"/>
        <v>0.9375</v>
      </c>
      <c r="Z97" s="9">
        <f t="shared" si="10"/>
        <v>3.8333333333333335</v>
      </c>
      <c r="AA97" s="9">
        <f t="shared" si="11"/>
        <v>2.8958333333333335</v>
      </c>
      <c r="AB97" t="s">
        <v>867</v>
      </c>
      <c r="AC97" t="s">
        <v>60</v>
      </c>
      <c r="AD97" s="2">
        <v>35</v>
      </c>
    </row>
    <row r="98" spans="1:32" x14ac:dyDescent="0.25">
      <c r="A98" t="s">
        <v>290</v>
      </c>
      <c r="B98" t="s">
        <v>160</v>
      </c>
      <c r="C98" t="s">
        <v>118</v>
      </c>
      <c r="D98" s="5" t="s">
        <v>97</v>
      </c>
      <c r="E98">
        <v>2021</v>
      </c>
      <c r="F98" t="s">
        <v>11</v>
      </c>
      <c r="G98">
        <v>600</v>
      </c>
      <c r="H98" t="s">
        <v>881</v>
      </c>
      <c r="I98" t="s">
        <v>156</v>
      </c>
      <c r="J98" t="s">
        <v>625</v>
      </c>
      <c r="K98" t="s">
        <v>48</v>
      </c>
      <c r="L98" t="s">
        <v>36</v>
      </c>
      <c r="M98" s="8" t="s">
        <v>839</v>
      </c>
      <c r="N98" t="s">
        <v>37</v>
      </c>
      <c r="O98" t="s">
        <v>135</v>
      </c>
      <c r="P98">
        <v>2</v>
      </c>
      <c r="Q98">
        <v>30</v>
      </c>
      <c r="S98">
        <v>46</v>
      </c>
      <c r="T98" t="s">
        <v>917</v>
      </c>
      <c r="U98" t="s">
        <v>161</v>
      </c>
      <c r="V98">
        <v>7</v>
      </c>
      <c r="W98">
        <v>12</v>
      </c>
      <c r="X98">
        <v>32</v>
      </c>
      <c r="Y98" s="9">
        <f t="shared" si="9"/>
        <v>0.9375</v>
      </c>
      <c r="Z98" s="9">
        <f t="shared" si="10"/>
        <v>3.8333333333333335</v>
      </c>
      <c r="AA98" s="9">
        <f t="shared" si="11"/>
        <v>2.8958333333333335</v>
      </c>
      <c r="AB98" t="s">
        <v>867</v>
      </c>
      <c r="AC98" t="s">
        <v>60</v>
      </c>
      <c r="AD98" s="2">
        <v>35</v>
      </c>
    </row>
    <row r="99" spans="1:32" x14ac:dyDescent="0.25">
      <c r="A99" t="s">
        <v>705</v>
      </c>
      <c r="B99" t="s">
        <v>176</v>
      </c>
      <c r="D99" t="s">
        <v>672</v>
      </c>
      <c r="F99" t="s">
        <v>11</v>
      </c>
      <c r="G99">
        <v>600</v>
      </c>
      <c r="H99" s="5" t="s">
        <v>42</v>
      </c>
      <c r="I99" t="s">
        <v>26</v>
      </c>
      <c r="J99" t="s">
        <v>43</v>
      </c>
      <c r="K99" t="s">
        <v>48</v>
      </c>
      <c r="L99" s="5" t="s">
        <v>453</v>
      </c>
      <c r="M99" t="s">
        <v>32</v>
      </c>
      <c r="N99" t="s">
        <v>50</v>
      </c>
      <c r="O99" t="s">
        <v>677</v>
      </c>
      <c r="P99">
        <v>3</v>
      </c>
      <c r="Q99">
        <v>28</v>
      </c>
      <c r="R99">
        <v>38</v>
      </c>
      <c r="S99">
        <v>48</v>
      </c>
      <c r="T99" t="s">
        <v>919</v>
      </c>
      <c r="U99" t="s">
        <v>108</v>
      </c>
      <c r="V99">
        <v>8</v>
      </c>
      <c r="W99">
        <v>12</v>
      </c>
      <c r="X99">
        <v>32</v>
      </c>
      <c r="Y99" s="9">
        <f t="shared" si="9"/>
        <v>0.875</v>
      </c>
      <c r="Z99" s="9">
        <f t="shared" si="10"/>
        <v>4</v>
      </c>
      <c r="AA99" s="9">
        <f t="shared" si="11"/>
        <v>3.125</v>
      </c>
      <c r="AB99" t="s">
        <v>499</v>
      </c>
      <c r="AC99" t="s">
        <v>60</v>
      </c>
      <c r="AD99" s="2">
        <v>35</v>
      </c>
    </row>
    <row r="100" spans="1:32" x14ac:dyDescent="0.25">
      <c r="A100" t="s">
        <v>714</v>
      </c>
      <c r="B100" t="s">
        <v>176</v>
      </c>
      <c r="D100" t="s">
        <v>689</v>
      </c>
      <c r="F100" t="s">
        <v>58</v>
      </c>
      <c r="G100">
        <v>600</v>
      </c>
      <c r="H100" t="s">
        <v>883</v>
      </c>
      <c r="I100" t="s">
        <v>156</v>
      </c>
      <c r="J100" t="s">
        <v>32</v>
      </c>
      <c r="K100" t="s">
        <v>45</v>
      </c>
      <c r="L100" t="s">
        <v>496</v>
      </c>
      <c r="M100" t="s">
        <v>32</v>
      </c>
      <c r="N100" t="s">
        <v>50</v>
      </c>
      <c r="O100" t="s">
        <v>135</v>
      </c>
      <c r="P100">
        <v>3</v>
      </c>
      <c r="Q100">
        <v>28</v>
      </c>
      <c r="R100">
        <v>38</v>
      </c>
      <c r="S100" s="4">
        <v>48</v>
      </c>
      <c r="T100" t="s">
        <v>919</v>
      </c>
      <c r="U100" s="5" t="s">
        <v>454</v>
      </c>
      <c r="V100">
        <v>7</v>
      </c>
      <c r="W100">
        <v>14</v>
      </c>
      <c r="X100">
        <v>34</v>
      </c>
      <c r="Y100" s="9">
        <f t="shared" si="9"/>
        <v>0.82352941176470584</v>
      </c>
      <c r="Z100" s="9">
        <f t="shared" si="10"/>
        <v>3.4285714285714284</v>
      </c>
      <c r="AA100" s="9">
        <f t="shared" si="11"/>
        <v>2.6050420168067223</v>
      </c>
      <c r="AB100" t="s">
        <v>628</v>
      </c>
      <c r="AC100" s="10" t="s">
        <v>52</v>
      </c>
      <c r="AD100" s="13" t="s">
        <v>612</v>
      </c>
      <c r="AE100" s="64" t="s">
        <v>356</v>
      </c>
      <c r="AF100" s="2"/>
    </row>
    <row r="101" spans="1:32" x14ac:dyDescent="0.25">
      <c r="A101" t="s">
        <v>715</v>
      </c>
      <c r="B101" t="s">
        <v>176</v>
      </c>
      <c r="D101" t="s">
        <v>690</v>
      </c>
      <c r="F101" t="s">
        <v>58</v>
      </c>
      <c r="G101">
        <v>600</v>
      </c>
      <c r="H101" t="s">
        <v>883</v>
      </c>
      <c r="I101" t="s">
        <v>156</v>
      </c>
      <c r="J101" t="s">
        <v>32</v>
      </c>
      <c r="K101" t="s">
        <v>45</v>
      </c>
      <c r="L101" t="s">
        <v>496</v>
      </c>
      <c r="M101" t="s">
        <v>32</v>
      </c>
      <c r="N101" t="s">
        <v>50</v>
      </c>
      <c r="O101" t="s">
        <v>135</v>
      </c>
      <c r="P101">
        <v>3</v>
      </c>
      <c r="Q101">
        <v>28</v>
      </c>
      <c r="R101">
        <v>38</v>
      </c>
      <c r="S101" s="4">
        <v>48</v>
      </c>
      <c r="T101" t="s">
        <v>919</v>
      </c>
      <c r="U101" s="5" t="s">
        <v>454</v>
      </c>
      <c r="V101">
        <v>7</v>
      </c>
      <c r="W101">
        <v>14</v>
      </c>
      <c r="X101">
        <v>34</v>
      </c>
      <c r="Y101" s="9">
        <f t="shared" si="9"/>
        <v>0.82352941176470584</v>
      </c>
      <c r="Z101" s="9">
        <f t="shared" si="10"/>
        <v>3.4285714285714284</v>
      </c>
      <c r="AA101" s="9">
        <f t="shared" si="11"/>
        <v>2.6050420168067223</v>
      </c>
      <c r="AB101" t="s">
        <v>628</v>
      </c>
      <c r="AC101" s="10" t="s">
        <v>52</v>
      </c>
      <c r="AD101" s="13" t="s">
        <v>612</v>
      </c>
      <c r="AE101" s="64" t="s">
        <v>356</v>
      </c>
      <c r="AF101" s="2"/>
    </row>
    <row r="102" spans="1:32" x14ac:dyDescent="0.25">
      <c r="A102" t="s">
        <v>635</v>
      </c>
      <c r="B102" t="s">
        <v>171</v>
      </c>
      <c r="D102" t="s">
        <v>574</v>
      </c>
      <c r="F102" t="s">
        <v>58</v>
      </c>
      <c r="G102">
        <v>600</v>
      </c>
      <c r="H102" t="s">
        <v>886</v>
      </c>
      <c r="I102" t="s">
        <v>26</v>
      </c>
      <c r="J102" t="s">
        <v>32</v>
      </c>
      <c r="K102" t="s">
        <v>45</v>
      </c>
      <c r="L102" s="5" t="s">
        <v>453</v>
      </c>
      <c r="M102" t="s">
        <v>32</v>
      </c>
      <c r="N102" t="s">
        <v>50</v>
      </c>
      <c r="O102" t="s">
        <v>614</v>
      </c>
      <c r="P102">
        <v>3</v>
      </c>
      <c r="Q102">
        <v>28</v>
      </c>
      <c r="R102">
        <v>38</v>
      </c>
      <c r="S102">
        <v>48</v>
      </c>
      <c r="T102" t="s">
        <v>917</v>
      </c>
      <c r="U102" t="s">
        <v>872</v>
      </c>
      <c r="V102">
        <v>8</v>
      </c>
      <c r="W102">
        <v>12</v>
      </c>
      <c r="X102">
        <v>32</v>
      </c>
      <c r="Y102" s="9">
        <f t="shared" si="9"/>
        <v>0.875</v>
      </c>
      <c r="Z102" s="9">
        <f t="shared" si="10"/>
        <v>4</v>
      </c>
      <c r="AA102" s="9">
        <f t="shared" si="11"/>
        <v>3.125</v>
      </c>
      <c r="AB102" t="s">
        <v>865</v>
      </c>
      <c r="AC102" t="s">
        <v>46</v>
      </c>
      <c r="AD102" s="13" t="s">
        <v>615</v>
      </c>
      <c r="AE102" s="64" t="s">
        <v>356</v>
      </c>
    </row>
    <row r="103" spans="1:32" x14ac:dyDescent="0.25">
      <c r="A103" t="s">
        <v>636</v>
      </c>
      <c r="B103" t="s">
        <v>171</v>
      </c>
      <c r="D103" t="s">
        <v>575</v>
      </c>
      <c r="F103" t="s">
        <v>58</v>
      </c>
      <c r="G103">
        <v>600</v>
      </c>
      <c r="H103" t="s">
        <v>886</v>
      </c>
      <c r="I103" t="s">
        <v>26</v>
      </c>
      <c r="J103" t="s">
        <v>32</v>
      </c>
      <c r="K103" t="s">
        <v>45</v>
      </c>
      <c r="L103" s="5" t="s">
        <v>453</v>
      </c>
      <c r="M103" t="s">
        <v>32</v>
      </c>
      <c r="N103" t="s">
        <v>50</v>
      </c>
      <c r="O103" t="s">
        <v>614</v>
      </c>
      <c r="P103">
        <v>3</v>
      </c>
      <c r="Q103">
        <v>28</v>
      </c>
      <c r="R103">
        <v>38</v>
      </c>
      <c r="S103">
        <v>48</v>
      </c>
      <c r="T103" t="s">
        <v>917</v>
      </c>
      <c r="U103" t="s">
        <v>872</v>
      </c>
      <c r="V103">
        <v>8</v>
      </c>
      <c r="W103">
        <v>12</v>
      </c>
      <c r="X103">
        <v>32</v>
      </c>
      <c r="Y103" s="9">
        <f t="shared" si="9"/>
        <v>0.875</v>
      </c>
      <c r="Z103" s="9">
        <f t="shared" si="10"/>
        <v>4</v>
      </c>
      <c r="AA103" s="9">
        <f t="shared" si="11"/>
        <v>3.125</v>
      </c>
      <c r="AB103" t="s">
        <v>865</v>
      </c>
      <c r="AC103" t="s">
        <v>46</v>
      </c>
      <c r="AD103" s="13" t="s">
        <v>615</v>
      </c>
      <c r="AE103" s="64" t="s">
        <v>356</v>
      </c>
    </row>
    <row r="104" spans="1:32" x14ac:dyDescent="0.25">
      <c r="A104" t="s">
        <v>641</v>
      </c>
      <c r="B104" t="s">
        <v>171</v>
      </c>
      <c r="D104" t="s">
        <v>579</v>
      </c>
      <c r="F104" t="s">
        <v>11</v>
      </c>
      <c r="G104">
        <v>600</v>
      </c>
      <c r="H104" t="s">
        <v>881</v>
      </c>
      <c r="I104" t="s">
        <v>26</v>
      </c>
      <c r="J104" t="s">
        <v>35</v>
      </c>
      <c r="K104" t="s">
        <v>48</v>
      </c>
      <c r="L104" s="5" t="s">
        <v>453</v>
      </c>
      <c r="M104" t="s">
        <v>620</v>
      </c>
      <c r="N104" t="s">
        <v>50</v>
      </c>
      <c r="O104" s="5" t="s">
        <v>456</v>
      </c>
      <c r="P104">
        <v>2</v>
      </c>
      <c r="Q104">
        <v>30</v>
      </c>
      <c r="S104" s="4">
        <v>46</v>
      </c>
      <c r="T104" t="s">
        <v>919</v>
      </c>
      <c r="U104" t="s">
        <v>501</v>
      </c>
      <c r="V104">
        <v>8</v>
      </c>
      <c r="W104">
        <v>11</v>
      </c>
      <c r="X104">
        <v>34</v>
      </c>
      <c r="Y104" s="9">
        <f t="shared" si="9"/>
        <v>0.88235294117647056</v>
      </c>
      <c r="Z104" s="9">
        <f t="shared" si="10"/>
        <v>4.1818181818181817</v>
      </c>
      <c r="AA104" s="9">
        <f t="shared" si="11"/>
        <v>3.2994652406417111</v>
      </c>
      <c r="AB104" t="s">
        <v>619</v>
      </c>
      <c r="AC104" t="s">
        <v>61</v>
      </c>
      <c r="AD104" s="2">
        <v>35</v>
      </c>
      <c r="AF104" s="2"/>
    </row>
    <row r="105" spans="1:32" x14ac:dyDescent="0.25">
      <c r="A105" t="s">
        <v>642</v>
      </c>
      <c r="B105" t="s">
        <v>171</v>
      </c>
      <c r="C105" t="s">
        <v>118</v>
      </c>
      <c r="D105" t="s">
        <v>580</v>
      </c>
      <c r="F105" t="s">
        <v>11</v>
      </c>
      <c r="G105">
        <v>600</v>
      </c>
      <c r="H105" t="s">
        <v>881</v>
      </c>
      <c r="I105" t="s">
        <v>26</v>
      </c>
      <c r="J105" t="s">
        <v>35</v>
      </c>
      <c r="K105" t="s">
        <v>48</v>
      </c>
      <c r="L105" s="5" t="s">
        <v>453</v>
      </c>
      <c r="M105" t="s">
        <v>620</v>
      </c>
      <c r="N105" t="s">
        <v>50</v>
      </c>
      <c r="O105" s="5" t="s">
        <v>456</v>
      </c>
      <c r="P105">
        <v>2</v>
      </c>
      <c r="Q105">
        <v>30</v>
      </c>
      <c r="S105" s="4">
        <v>46</v>
      </c>
      <c r="T105" t="s">
        <v>919</v>
      </c>
      <c r="U105" t="s">
        <v>501</v>
      </c>
      <c r="V105">
        <v>8</v>
      </c>
      <c r="W105">
        <v>11</v>
      </c>
      <c r="X105">
        <v>34</v>
      </c>
      <c r="Y105" s="9">
        <f t="shared" si="9"/>
        <v>0.88235294117647056</v>
      </c>
      <c r="Z105" s="9">
        <f t="shared" si="10"/>
        <v>4.1818181818181817</v>
      </c>
      <c r="AA105" s="9">
        <f t="shared" si="11"/>
        <v>3.2994652406417111</v>
      </c>
      <c r="AB105" t="s">
        <v>619</v>
      </c>
      <c r="AC105" t="s">
        <v>61</v>
      </c>
      <c r="AD105" s="2">
        <v>35</v>
      </c>
      <c r="AF105" s="2"/>
    </row>
    <row r="106" spans="1:32" x14ac:dyDescent="0.25">
      <c r="A106" t="s">
        <v>828</v>
      </c>
      <c r="B106" t="s">
        <v>168</v>
      </c>
      <c r="D106" t="s">
        <v>727</v>
      </c>
      <c r="F106" t="s">
        <v>75</v>
      </c>
      <c r="G106">
        <v>600</v>
      </c>
      <c r="H106" t="s">
        <v>38</v>
      </c>
      <c r="I106" t="s">
        <v>26</v>
      </c>
      <c r="J106" t="s">
        <v>32</v>
      </c>
      <c r="K106" t="s">
        <v>48</v>
      </c>
      <c r="L106" t="s">
        <v>38</v>
      </c>
      <c r="M106" t="s">
        <v>732</v>
      </c>
      <c r="N106" t="s">
        <v>32</v>
      </c>
      <c r="O106" t="s">
        <v>38</v>
      </c>
      <c r="P106">
        <v>2</v>
      </c>
      <c r="Q106">
        <v>22</v>
      </c>
      <c r="S106" s="4">
        <v>36</v>
      </c>
      <c r="T106" t="s">
        <v>919</v>
      </c>
      <c r="U106" t="s">
        <v>38</v>
      </c>
      <c r="V106">
        <v>8</v>
      </c>
      <c r="W106">
        <v>11</v>
      </c>
      <c r="X106">
        <v>34</v>
      </c>
      <c r="Y106" s="9">
        <f t="shared" si="9"/>
        <v>0.6470588235294118</v>
      </c>
      <c r="Z106" s="9">
        <f t="shared" si="10"/>
        <v>3.2727272727272729</v>
      </c>
      <c r="AA106" s="9">
        <f t="shared" si="11"/>
        <v>2.6256684491978612</v>
      </c>
      <c r="AB106" t="s">
        <v>862</v>
      </c>
      <c r="AC106" t="s">
        <v>60</v>
      </c>
      <c r="AD106" s="13">
        <v>47</v>
      </c>
      <c r="AE106" s="64" t="s">
        <v>132</v>
      </c>
    </row>
    <row r="107" spans="1:32" x14ac:dyDescent="0.25">
      <c r="A107" t="s">
        <v>225</v>
      </c>
      <c r="B107" t="s">
        <v>9</v>
      </c>
      <c r="C107" t="s">
        <v>118</v>
      </c>
      <c r="D107" t="s">
        <v>28</v>
      </c>
      <c r="E107">
        <v>2021</v>
      </c>
      <c r="F107" t="s">
        <v>31</v>
      </c>
      <c r="G107">
        <v>600</v>
      </c>
      <c r="H107" t="s">
        <v>881</v>
      </c>
      <c r="I107" t="s">
        <v>26</v>
      </c>
      <c r="J107" t="s">
        <v>32</v>
      </c>
      <c r="K107" t="s">
        <v>48</v>
      </c>
      <c r="L107" s="5" t="s">
        <v>453</v>
      </c>
      <c r="M107" t="s">
        <v>32</v>
      </c>
      <c r="N107" t="s">
        <v>37</v>
      </c>
      <c r="O107" t="s">
        <v>32</v>
      </c>
      <c r="P107">
        <v>2</v>
      </c>
      <c r="Q107">
        <v>30</v>
      </c>
      <c r="S107">
        <v>46</v>
      </c>
      <c r="T107" t="s">
        <v>919</v>
      </c>
      <c r="U107" t="s">
        <v>38</v>
      </c>
      <c r="V107">
        <v>8</v>
      </c>
      <c r="W107">
        <v>11</v>
      </c>
      <c r="X107" s="1">
        <v>34</v>
      </c>
      <c r="Y107" s="9">
        <f t="shared" si="9"/>
        <v>0.88235294117647056</v>
      </c>
      <c r="Z107" s="9">
        <f t="shared" si="10"/>
        <v>4.1818181818181817</v>
      </c>
      <c r="AA107" s="9">
        <f t="shared" si="11"/>
        <v>3.2994652406417111</v>
      </c>
      <c r="AB107" t="s">
        <v>22</v>
      </c>
      <c r="AC107" t="s">
        <v>61</v>
      </c>
      <c r="AD107" s="2">
        <v>38</v>
      </c>
    </row>
    <row r="108" spans="1:32" x14ac:dyDescent="0.25">
      <c r="A108" t="s">
        <v>389</v>
      </c>
      <c r="B108" t="s">
        <v>175</v>
      </c>
      <c r="D108" t="s">
        <v>362</v>
      </c>
      <c r="E108">
        <v>2021</v>
      </c>
      <c r="F108" t="s">
        <v>374</v>
      </c>
      <c r="G108">
        <v>600</v>
      </c>
      <c r="H108" t="s">
        <v>332</v>
      </c>
      <c r="I108" t="s">
        <v>26</v>
      </c>
      <c r="J108" t="s">
        <v>26</v>
      </c>
      <c r="K108" t="s">
        <v>45</v>
      </c>
      <c r="L108" s="5" t="s">
        <v>453</v>
      </c>
      <c r="M108" t="s">
        <v>32</v>
      </c>
      <c r="N108" t="s">
        <v>50</v>
      </c>
      <c r="O108" t="s">
        <v>32</v>
      </c>
      <c r="P108">
        <v>2</v>
      </c>
      <c r="Q108">
        <v>30</v>
      </c>
      <c r="S108" s="4">
        <v>46</v>
      </c>
      <c r="T108" t="s">
        <v>919</v>
      </c>
      <c r="U108" t="s">
        <v>108</v>
      </c>
      <c r="V108">
        <v>8</v>
      </c>
      <c r="W108">
        <v>11</v>
      </c>
      <c r="X108">
        <v>34</v>
      </c>
      <c r="Y108" s="9">
        <f t="shared" si="9"/>
        <v>0.88235294117647056</v>
      </c>
      <c r="Z108" s="9">
        <f t="shared" si="10"/>
        <v>4.1818181818181817</v>
      </c>
      <c r="AA108" s="9">
        <f t="shared" si="11"/>
        <v>3.2994652406417111</v>
      </c>
      <c r="AB108" t="s">
        <v>206</v>
      </c>
      <c r="AC108" t="s">
        <v>61</v>
      </c>
      <c r="AD108" s="2">
        <v>40</v>
      </c>
    </row>
    <row r="109" spans="1:32" x14ac:dyDescent="0.25">
      <c r="A109" t="s">
        <v>391</v>
      </c>
      <c r="B109" t="s">
        <v>175</v>
      </c>
      <c r="D109" t="s">
        <v>364</v>
      </c>
      <c r="E109">
        <v>2021</v>
      </c>
      <c r="F109" t="s">
        <v>374</v>
      </c>
      <c r="G109">
        <v>600</v>
      </c>
      <c r="H109" t="s">
        <v>332</v>
      </c>
      <c r="I109" t="s">
        <v>26</v>
      </c>
      <c r="J109" t="s">
        <v>26</v>
      </c>
      <c r="K109" t="s">
        <v>45</v>
      </c>
      <c r="L109" s="5" t="s">
        <v>453</v>
      </c>
      <c r="M109" t="s">
        <v>32</v>
      </c>
      <c r="N109" t="s">
        <v>50</v>
      </c>
      <c r="O109" t="s">
        <v>32</v>
      </c>
      <c r="P109">
        <v>2</v>
      </c>
      <c r="Q109">
        <v>30</v>
      </c>
      <c r="S109" s="4">
        <v>46</v>
      </c>
      <c r="T109" t="s">
        <v>919</v>
      </c>
      <c r="U109" t="s">
        <v>108</v>
      </c>
      <c r="V109">
        <v>8</v>
      </c>
      <c r="W109">
        <v>11</v>
      </c>
      <c r="X109">
        <v>34</v>
      </c>
      <c r="Y109" s="9">
        <f t="shared" si="9"/>
        <v>0.88235294117647056</v>
      </c>
      <c r="Z109" s="9">
        <f t="shared" si="10"/>
        <v>4.1818181818181817</v>
      </c>
      <c r="AA109" s="9">
        <f t="shared" si="11"/>
        <v>3.2994652406417111</v>
      </c>
      <c r="AB109" t="s">
        <v>206</v>
      </c>
      <c r="AC109" t="s">
        <v>61</v>
      </c>
      <c r="AD109" s="2">
        <v>40</v>
      </c>
    </row>
    <row r="110" spans="1:32" x14ac:dyDescent="0.25">
      <c r="A110" t="s">
        <v>397</v>
      </c>
      <c r="B110" t="s">
        <v>175</v>
      </c>
      <c r="D110" t="s">
        <v>370</v>
      </c>
      <c r="E110">
        <v>2021</v>
      </c>
      <c r="F110" t="s">
        <v>58</v>
      </c>
      <c r="G110">
        <v>600</v>
      </c>
      <c r="H110" t="s">
        <v>375</v>
      </c>
      <c r="I110" t="s">
        <v>26</v>
      </c>
      <c r="J110" t="s">
        <v>625</v>
      </c>
      <c r="K110" t="s">
        <v>48</v>
      </c>
      <c r="L110" t="s">
        <v>49</v>
      </c>
      <c r="M110" t="s">
        <v>32</v>
      </c>
      <c r="N110" t="s">
        <v>50</v>
      </c>
      <c r="O110" t="s">
        <v>32</v>
      </c>
      <c r="P110">
        <v>1</v>
      </c>
      <c r="Q110">
        <v>38</v>
      </c>
      <c r="S110" s="3">
        <v>38</v>
      </c>
      <c r="T110" t="s">
        <v>919</v>
      </c>
      <c r="U110" t="s">
        <v>158</v>
      </c>
      <c r="V110">
        <v>9</v>
      </c>
      <c r="W110">
        <v>11</v>
      </c>
      <c r="X110">
        <v>46</v>
      </c>
      <c r="Y110" s="9">
        <f t="shared" si="9"/>
        <v>0.82608695652173914</v>
      </c>
      <c r="Z110" s="9">
        <f t="shared" si="10"/>
        <v>3.4545454545454546</v>
      </c>
      <c r="AA110" s="9">
        <f t="shared" si="11"/>
        <v>2.6284584980237153</v>
      </c>
      <c r="AB110" t="s">
        <v>337</v>
      </c>
      <c r="AC110" t="s">
        <v>60</v>
      </c>
      <c r="AD110" s="13" t="s">
        <v>355</v>
      </c>
      <c r="AE110" s="64" t="s">
        <v>356</v>
      </c>
      <c r="AF110" s="2"/>
    </row>
    <row r="111" spans="1:32" x14ac:dyDescent="0.25">
      <c r="A111" t="s">
        <v>399</v>
      </c>
      <c r="B111" t="s">
        <v>175</v>
      </c>
      <c r="D111" t="s">
        <v>372</v>
      </c>
      <c r="E111">
        <v>2021</v>
      </c>
      <c r="F111" t="s">
        <v>58</v>
      </c>
      <c r="G111">
        <v>600</v>
      </c>
      <c r="H111" t="s">
        <v>158</v>
      </c>
      <c r="I111" t="s">
        <v>26</v>
      </c>
      <c r="J111" t="s">
        <v>625</v>
      </c>
      <c r="K111" t="s">
        <v>48</v>
      </c>
      <c r="L111" t="s">
        <v>49</v>
      </c>
      <c r="M111" t="s">
        <v>32</v>
      </c>
      <c r="N111" t="s">
        <v>50</v>
      </c>
      <c r="O111" t="s">
        <v>32</v>
      </c>
      <c r="P111">
        <v>1</v>
      </c>
      <c r="Q111">
        <v>38</v>
      </c>
      <c r="S111" s="3">
        <v>38</v>
      </c>
      <c r="T111" t="s">
        <v>919</v>
      </c>
      <c r="U111" t="s">
        <v>158</v>
      </c>
      <c r="V111">
        <v>9</v>
      </c>
      <c r="W111">
        <v>11</v>
      </c>
      <c r="X111">
        <v>46</v>
      </c>
      <c r="Y111" s="9">
        <f t="shared" si="9"/>
        <v>0.82608695652173914</v>
      </c>
      <c r="Z111" s="9">
        <f t="shared" si="10"/>
        <v>3.4545454545454546</v>
      </c>
      <c r="AA111" s="9">
        <f t="shared" si="11"/>
        <v>2.6284584980237153</v>
      </c>
      <c r="AB111" t="s">
        <v>337</v>
      </c>
      <c r="AC111" t="s">
        <v>60</v>
      </c>
      <c r="AD111" s="13" t="s">
        <v>355</v>
      </c>
      <c r="AE111" s="64" t="s">
        <v>356</v>
      </c>
      <c r="AF111" s="2"/>
    </row>
    <row r="112" spans="1:32" x14ac:dyDescent="0.25">
      <c r="A112" t="s">
        <v>518</v>
      </c>
      <c r="B112" t="s">
        <v>163</v>
      </c>
      <c r="D112" s="5" t="s">
        <v>418</v>
      </c>
      <c r="E112" s="5"/>
      <c r="F112" s="5" t="s">
        <v>58</v>
      </c>
      <c r="G112" s="5">
        <v>600</v>
      </c>
      <c r="H112" s="5" t="s">
        <v>38</v>
      </c>
      <c r="I112" s="5" t="s">
        <v>26</v>
      </c>
      <c r="J112" s="5" t="s">
        <v>35</v>
      </c>
      <c r="K112" s="5" t="s">
        <v>48</v>
      </c>
      <c r="L112" s="5" t="s">
        <v>49</v>
      </c>
      <c r="M112" s="5" t="s">
        <v>32</v>
      </c>
      <c r="N112" s="5" t="s">
        <v>431</v>
      </c>
      <c r="O112" s="5" t="s">
        <v>32</v>
      </c>
      <c r="P112" s="5">
        <v>1</v>
      </c>
      <c r="Q112" s="5">
        <v>42</v>
      </c>
      <c r="R112" s="5"/>
      <c r="S112" s="6">
        <v>42</v>
      </c>
      <c r="T112" t="s">
        <v>919</v>
      </c>
      <c r="U112" s="5" t="s">
        <v>38</v>
      </c>
      <c r="V112" s="5">
        <v>7</v>
      </c>
      <c r="W112" s="5">
        <v>12</v>
      </c>
      <c r="X112" s="5">
        <v>32</v>
      </c>
      <c r="Y112" s="9">
        <f t="shared" si="9"/>
        <v>1.3125</v>
      </c>
      <c r="Z112" s="9">
        <f t="shared" si="10"/>
        <v>3.5</v>
      </c>
      <c r="AA112" s="9">
        <f t="shared" si="11"/>
        <v>2.1875</v>
      </c>
      <c r="AB112" s="5" t="s">
        <v>32</v>
      </c>
      <c r="AC112" t="s">
        <v>679</v>
      </c>
      <c r="AD112" s="13" t="s">
        <v>32</v>
      </c>
      <c r="AE112" s="64" t="s">
        <v>433</v>
      </c>
      <c r="AF112" s="5"/>
    </row>
    <row r="113" spans="1:32" x14ac:dyDescent="0.25">
      <c r="A113" t="s">
        <v>519</v>
      </c>
      <c r="B113" t="s">
        <v>163</v>
      </c>
      <c r="D113" s="5" t="s">
        <v>419</v>
      </c>
      <c r="E113" s="5"/>
      <c r="F113" s="5" t="s">
        <v>58</v>
      </c>
      <c r="G113" s="5">
        <v>600</v>
      </c>
      <c r="H113" s="5" t="s">
        <v>38</v>
      </c>
      <c r="I113" s="5" t="s">
        <v>26</v>
      </c>
      <c r="J113" s="5" t="s">
        <v>35</v>
      </c>
      <c r="K113" s="5" t="s">
        <v>48</v>
      </c>
      <c r="L113" s="5" t="s">
        <v>49</v>
      </c>
      <c r="M113" s="5" t="s">
        <v>32</v>
      </c>
      <c r="N113" s="5" t="s">
        <v>431</v>
      </c>
      <c r="O113" s="5" t="s">
        <v>32</v>
      </c>
      <c r="P113" s="5">
        <v>1</v>
      </c>
      <c r="Q113" s="5">
        <v>42</v>
      </c>
      <c r="R113" s="5"/>
      <c r="S113" s="6">
        <v>42</v>
      </c>
      <c r="T113" t="s">
        <v>919</v>
      </c>
      <c r="U113" s="5" t="s">
        <v>38</v>
      </c>
      <c r="V113" s="5">
        <v>7</v>
      </c>
      <c r="W113" s="5">
        <v>12</v>
      </c>
      <c r="X113" s="5">
        <v>32</v>
      </c>
      <c r="Y113" s="9">
        <f t="shared" si="9"/>
        <v>1.3125</v>
      </c>
      <c r="Z113" s="9">
        <f t="shared" si="10"/>
        <v>3.5</v>
      </c>
      <c r="AA113" s="9">
        <f t="shared" si="11"/>
        <v>2.1875</v>
      </c>
      <c r="AB113" s="5" t="s">
        <v>32</v>
      </c>
      <c r="AC113" t="s">
        <v>679</v>
      </c>
      <c r="AD113" s="13" t="s">
        <v>32</v>
      </c>
      <c r="AE113" s="64" t="s">
        <v>433</v>
      </c>
      <c r="AF113" s="5"/>
    </row>
    <row r="114" spans="1:32" x14ac:dyDescent="0.25">
      <c r="A114" t="s">
        <v>804</v>
      </c>
      <c r="B114" t="s">
        <v>174</v>
      </c>
      <c r="D114" t="s">
        <v>753</v>
      </c>
      <c r="F114" t="s">
        <v>58</v>
      </c>
      <c r="G114">
        <v>600</v>
      </c>
      <c r="H114" t="s">
        <v>38</v>
      </c>
      <c r="I114" t="s">
        <v>156</v>
      </c>
      <c r="J114" t="s">
        <v>32</v>
      </c>
      <c r="K114" t="s">
        <v>45</v>
      </c>
      <c r="L114" t="s">
        <v>36</v>
      </c>
      <c r="M114" t="s">
        <v>32</v>
      </c>
      <c r="N114" t="s">
        <v>50</v>
      </c>
      <c r="O114" t="s">
        <v>135</v>
      </c>
      <c r="P114">
        <v>2</v>
      </c>
      <c r="Q114">
        <v>30</v>
      </c>
      <c r="S114" s="4">
        <v>46</v>
      </c>
      <c r="T114" t="s">
        <v>919</v>
      </c>
      <c r="U114" t="s">
        <v>38</v>
      </c>
      <c r="V114">
        <v>8</v>
      </c>
      <c r="W114">
        <v>11</v>
      </c>
      <c r="X114">
        <v>34</v>
      </c>
      <c r="Y114" s="9">
        <f t="shared" si="9"/>
        <v>0.88235294117647056</v>
      </c>
      <c r="Z114" s="9">
        <f t="shared" si="10"/>
        <v>4.1818181818181817</v>
      </c>
      <c r="AA114" s="9">
        <f t="shared" si="11"/>
        <v>3.2994652406417111</v>
      </c>
      <c r="AB114" t="s">
        <v>764</v>
      </c>
      <c r="AC114" t="s">
        <v>61</v>
      </c>
      <c r="AD114" s="2">
        <v>45</v>
      </c>
    </row>
    <row r="115" spans="1:32" x14ac:dyDescent="0.25">
      <c r="A115" t="s">
        <v>805</v>
      </c>
      <c r="B115" t="s">
        <v>174</v>
      </c>
      <c r="D115" t="s">
        <v>754</v>
      </c>
      <c r="F115" t="s">
        <v>58</v>
      </c>
      <c r="G115">
        <v>600</v>
      </c>
      <c r="H115" t="s">
        <v>38</v>
      </c>
      <c r="I115" t="s">
        <v>156</v>
      </c>
      <c r="J115" t="s">
        <v>32</v>
      </c>
      <c r="K115" t="s">
        <v>45</v>
      </c>
      <c r="L115" t="s">
        <v>36</v>
      </c>
      <c r="M115" t="s">
        <v>32</v>
      </c>
      <c r="N115" t="s">
        <v>50</v>
      </c>
      <c r="O115" t="s">
        <v>135</v>
      </c>
      <c r="P115">
        <v>2</v>
      </c>
      <c r="Q115">
        <v>30</v>
      </c>
      <c r="S115" s="4">
        <v>46</v>
      </c>
      <c r="T115" t="s">
        <v>919</v>
      </c>
      <c r="U115" t="s">
        <v>38</v>
      </c>
      <c r="V115">
        <v>8</v>
      </c>
      <c r="W115">
        <v>11</v>
      </c>
      <c r="X115">
        <v>34</v>
      </c>
      <c r="Y115" s="9">
        <f t="shared" si="9"/>
        <v>0.88235294117647056</v>
      </c>
      <c r="Z115" s="9">
        <f t="shared" si="10"/>
        <v>4.1818181818181817</v>
      </c>
      <c r="AA115" s="9">
        <f t="shared" si="11"/>
        <v>3.2994652406417111</v>
      </c>
      <c r="AB115" t="s">
        <v>764</v>
      </c>
      <c r="AC115" t="s">
        <v>61</v>
      </c>
      <c r="AD115" s="2">
        <v>45</v>
      </c>
    </row>
    <row r="116" spans="1:32" x14ac:dyDescent="0.25">
      <c r="A116" t="s">
        <v>286</v>
      </c>
      <c r="B116" t="s">
        <v>160</v>
      </c>
      <c r="D116" s="5" t="s">
        <v>96</v>
      </c>
      <c r="E116">
        <v>2021</v>
      </c>
      <c r="F116" t="s">
        <v>11</v>
      </c>
      <c r="G116">
        <v>625</v>
      </c>
      <c r="H116" t="s">
        <v>881</v>
      </c>
      <c r="I116" t="s">
        <v>156</v>
      </c>
      <c r="J116" t="s">
        <v>625</v>
      </c>
      <c r="K116" t="s">
        <v>48</v>
      </c>
      <c r="L116" t="s">
        <v>36</v>
      </c>
      <c r="M116" s="8" t="s">
        <v>32</v>
      </c>
      <c r="N116" t="s">
        <v>37</v>
      </c>
      <c r="O116" t="s">
        <v>36</v>
      </c>
      <c r="P116">
        <v>2</v>
      </c>
      <c r="Q116">
        <v>30</v>
      </c>
      <c r="S116">
        <v>46</v>
      </c>
      <c r="T116" t="s">
        <v>917</v>
      </c>
      <c r="U116" t="s">
        <v>36</v>
      </c>
      <c r="V116">
        <v>7</v>
      </c>
      <c r="W116">
        <v>12</v>
      </c>
      <c r="X116">
        <v>32</v>
      </c>
      <c r="Y116" s="9">
        <f t="shared" si="9"/>
        <v>0.9375</v>
      </c>
      <c r="Z116" s="9">
        <f t="shared" si="10"/>
        <v>3.8333333333333335</v>
      </c>
      <c r="AA116" s="9">
        <f t="shared" si="11"/>
        <v>2.8958333333333335</v>
      </c>
      <c r="AB116" t="s">
        <v>867</v>
      </c>
      <c r="AC116" t="s">
        <v>60</v>
      </c>
      <c r="AD116" s="2">
        <v>35</v>
      </c>
    </row>
    <row r="117" spans="1:32" x14ac:dyDescent="0.25">
      <c r="A117" t="s">
        <v>287</v>
      </c>
      <c r="B117" t="s">
        <v>160</v>
      </c>
      <c r="C117" t="s">
        <v>118</v>
      </c>
      <c r="D117" s="5" t="s">
        <v>97</v>
      </c>
      <c r="E117">
        <v>2021</v>
      </c>
      <c r="F117" t="s">
        <v>11</v>
      </c>
      <c r="G117">
        <v>625</v>
      </c>
      <c r="H117" t="s">
        <v>881</v>
      </c>
      <c r="I117" t="s">
        <v>156</v>
      </c>
      <c r="J117" t="s">
        <v>625</v>
      </c>
      <c r="K117" t="s">
        <v>48</v>
      </c>
      <c r="L117" t="s">
        <v>36</v>
      </c>
      <c r="M117" s="8" t="s">
        <v>32</v>
      </c>
      <c r="N117" t="s">
        <v>37</v>
      </c>
      <c r="O117" t="s">
        <v>36</v>
      </c>
      <c r="P117">
        <v>2</v>
      </c>
      <c r="Q117">
        <v>30</v>
      </c>
      <c r="S117">
        <v>46</v>
      </c>
      <c r="T117" t="s">
        <v>917</v>
      </c>
      <c r="U117" t="s">
        <v>36</v>
      </c>
      <c r="V117">
        <v>7</v>
      </c>
      <c r="W117">
        <v>12</v>
      </c>
      <c r="X117">
        <v>32</v>
      </c>
      <c r="Y117" s="9">
        <f t="shared" si="9"/>
        <v>0.9375</v>
      </c>
      <c r="Z117" s="9">
        <f t="shared" si="10"/>
        <v>3.8333333333333335</v>
      </c>
      <c r="AA117" s="9">
        <f t="shared" si="11"/>
        <v>2.8958333333333335</v>
      </c>
      <c r="AB117" t="s">
        <v>867</v>
      </c>
      <c r="AC117" t="s">
        <v>60</v>
      </c>
      <c r="AD117" s="2">
        <v>35</v>
      </c>
    </row>
    <row r="118" spans="1:32" x14ac:dyDescent="0.25">
      <c r="A118" t="s">
        <v>661</v>
      </c>
      <c r="B118" t="s">
        <v>171</v>
      </c>
      <c r="D118" t="s">
        <v>601</v>
      </c>
      <c r="F118" t="s">
        <v>858</v>
      </c>
      <c r="G118">
        <v>630</v>
      </c>
      <c r="H118" t="s">
        <v>881</v>
      </c>
      <c r="I118" t="s">
        <v>910</v>
      </c>
      <c r="J118" t="s">
        <v>625</v>
      </c>
      <c r="K118" t="s">
        <v>48</v>
      </c>
      <c r="L118" s="5" t="s">
        <v>453</v>
      </c>
      <c r="M118" t="s">
        <v>32</v>
      </c>
      <c r="N118" t="s">
        <v>50</v>
      </c>
      <c r="O118" s="5" t="s">
        <v>456</v>
      </c>
      <c r="P118">
        <v>3</v>
      </c>
      <c r="Q118">
        <v>28</v>
      </c>
      <c r="R118">
        <v>38</v>
      </c>
      <c r="S118" s="4">
        <v>48</v>
      </c>
      <c r="T118" t="s">
        <v>919</v>
      </c>
      <c r="U118" t="s">
        <v>501</v>
      </c>
      <c r="V118">
        <v>8</v>
      </c>
      <c r="W118">
        <v>11</v>
      </c>
      <c r="X118">
        <v>32</v>
      </c>
      <c r="Y118" s="9">
        <f t="shared" si="9"/>
        <v>0.875</v>
      </c>
      <c r="Z118" s="9">
        <f t="shared" si="10"/>
        <v>4.3636363636363633</v>
      </c>
      <c r="AA118" s="9">
        <f t="shared" si="11"/>
        <v>3.4886363636363633</v>
      </c>
      <c r="AB118" t="s">
        <v>628</v>
      </c>
      <c r="AC118" s="10" t="s">
        <v>52</v>
      </c>
      <c r="AD118" s="2">
        <v>40</v>
      </c>
    </row>
    <row r="119" spans="1:32" x14ac:dyDescent="0.25">
      <c r="A119" t="s">
        <v>662</v>
      </c>
      <c r="B119" t="s">
        <v>171</v>
      </c>
      <c r="C119" t="s">
        <v>118</v>
      </c>
      <c r="D119" t="s">
        <v>602</v>
      </c>
      <c r="F119" t="s">
        <v>858</v>
      </c>
      <c r="G119">
        <v>630</v>
      </c>
      <c r="H119" t="s">
        <v>881</v>
      </c>
      <c r="I119" t="s">
        <v>910</v>
      </c>
      <c r="J119" t="s">
        <v>625</v>
      </c>
      <c r="K119" t="s">
        <v>48</v>
      </c>
      <c r="L119" s="5" t="s">
        <v>453</v>
      </c>
      <c r="M119" t="s">
        <v>32</v>
      </c>
      <c r="N119" t="s">
        <v>50</v>
      </c>
      <c r="O119" s="5" t="s">
        <v>456</v>
      </c>
      <c r="P119">
        <v>3</v>
      </c>
      <c r="Q119">
        <v>28</v>
      </c>
      <c r="R119">
        <v>38</v>
      </c>
      <c r="S119" s="4">
        <v>48</v>
      </c>
      <c r="T119" t="s">
        <v>919</v>
      </c>
      <c r="U119" t="s">
        <v>501</v>
      </c>
      <c r="V119">
        <v>8</v>
      </c>
      <c r="W119">
        <v>11</v>
      </c>
      <c r="X119">
        <v>32</v>
      </c>
      <c r="Y119" s="9">
        <f t="shared" si="9"/>
        <v>0.875</v>
      </c>
      <c r="Z119" s="9">
        <f t="shared" si="10"/>
        <v>4.3636363636363633</v>
      </c>
      <c r="AA119" s="9">
        <f t="shared" si="11"/>
        <v>3.4886363636363633</v>
      </c>
      <c r="AB119" t="s">
        <v>628</v>
      </c>
      <c r="AC119" s="10" t="s">
        <v>52</v>
      </c>
      <c r="AD119" s="2">
        <v>40</v>
      </c>
    </row>
    <row r="120" spans="1:32" x14ac:dyDescent="0.25">
      <c r="A120" t="s">
        <v>800</v>
      </c>
      <c r="B120" t="s">
        <v>174</v>
      </c>
      <c r="D120" t="s">
        <v>749</v>
      </c>
      <c r="F120" t="s">
        <v>747</v>
      </c>
      <c r="G120">
        <v>630</v>
      </c>
      <c r="H120" t="s">
        <v>38</v>
      </c>
      <c r="I120" t="s">
        <v>156</v>
      </c>
      <c r="J120" t="s">
        <v>32</v>
      </c>
      <c r="K120" t="s">
        <v>45</v>
      </c>
      <c r="L120" t="s">
        <v>36</v>
      </c>
      <c r="M120" t="s">
        <v>32</v>
      </c>
      <c r="N120" t="s">
        <v>50</v>
      </c>
      <c r="O120" t="s">
        <v>36</v>
      </c>
      <c r="P120">
        <v>2</v>
      </c>
      <c r="Q120">
        <v>30</v>
      </c>
      <c r="S120" s="4">
        <v>46</v>
      </c>
      <c r="T120" t="s">
        <v>919</v>
      </c>
      <c r="U120" t="s">
        <v>38</v>
      </c>
      <c r="V120">
        <v>8</v>
      </c>
      <c r="W120">
        <v>11</v>
      </c>
      <c r="X120">
        <v>34</v>
      </c>
      <c r="Y120" s="9">
        <f t="shared" si="9"/>
        <v>0.88235294117647056</v>
      </c>
      <c r="Z120" s="9">
        <f t="shared" si="10"/>
        <v>4.1818181818181817</v>
      </c>
      <c r="AA120" s="9">
        <f t="shared" si="11"/>
        <v>3.2994652406417111</v>
      </c>
      <c r="AB120" t="s">
        <v>499</v>
      </c>
      <c r="AC120" t="s">
        <v>60</v>
      </c>
      <c r="AD120" s="2">
        <v>40</v>
      </c>
      <c r="AF120" s="2"/>
    </row>
    <row r="121" spans="1:32" s="53" customFormat="1" ht="15.75" thickBot="1" x14ac:dyDescent="0.3">
      <c r="A121" s="53" t="s">
        <v>801</v>
      </c>
      <c r="B121" s="53" t="s">
        <v>174</v>
      </c>
      <c r="D121" s="53" t="s">
        <v>750</v>
      </c>
      <c r="F121" s="53" t="s">
        <v>747</v>
      </c>
      <c r="G121" s="53">
        <v>630</v>
      </c>
      <c r="H121" s="53" t="s">
        <v>38</v>
      </c>
      <c r="I121" s="53" t="s">
        <v>156</v>
      </c>
      <c r="J121" s="53" t="s">
        <v>32</v>
      </c>
      <c r="K121" s="53" t="s">
        <v>45</v>
      </c>
      <c r="L121" s="53" t="s">
        <v>36</v>
      </c>
      <c r="M121" s="53" t="s">
        <v>32</v>
      </c>
      <c r="N121" s="53" t="s">
        <v>50</v>
      </c>
      <c r="O121" s="53" t="s">
        <v>36</v>
      </c>
      <c r="P121" s="53">
        <v>2</v>
      </c>
      <c r="Q121" s="53">
        <v>30</v>
      </c>
      <c r="S121" s="60">
        <v>46</v>
      </c>
      <c r="T121" s="53" t="s">
        <v>919</v>
      </c>
      <c r="U121" s="53" t="s">
        <v>38</v>
      </c>
      <c r="V121" s="53">
        <v>8</v>
      </c>
      <c r="W121" s="53">
        <v>11</v>
      </c>
      <c r="X121" s="53">
        <v>34</v>
      </c>
      <c r="Y121" s="54">
        <f t="shared" si="9"/>
        <v>0.88235294117647056</v>
      </c>
      <c r="Z121" s="54">
        <f t="shared" si="10"/>
        <v>4.1818181818181817</v>
      </c>
      <c r="AA121" s="54">
        <f t="shared" si="11"/>
        <v>3.2994652406417111</v>
      </c>
      <c r="AB121" s="53" t="s">
        <v>499</v>
      </c>
      <c r="AC121" s="53" t="s">
        <v>60</v>
      </c>
      <c r="AD121" s="61">
        <v>40</v>
      </c>
      <c r="AE121" s="69"/>
      <c r="AF121" s="61"/>
    </row>
    <row r="122" spans="1:32" x14ac:dyDescent="0.25">
      <c r="A122" t="s">
        <v>308</v>
      </c>
      <c r="B122" t="s">
        <v>169</v>
      </c>
      <c r="D122" t="s">
        <v>180</v>
      </c>
      <c r="F122" t="s">
        <v>342</v>
      </c>
      <c r="G122">
        <v>650</v>
      </c>
      <c r="H122" t="s">
        <v>876</v>
      </c>
      <c r="I122" t="s">
        <v>26</v>
      </c>
      <c r="J122" t="s">
        <v>625</v>
      </c>
      <c r="K122" t="s">
        <v>48</v>
      </c>
      <c r="L122" t="s">
        <v>618</v>
      </c>
      <c r="M122" t="s">
        <v>193</v>
      </c>
      <c r="N122" t="s">
        <v>32</v>
      </c>
      <c r="O122" t="s">
        <v>191</v>
      </c>
      <c r="P122">
        <v>3</v>
      </c>
      <c r="Q122">
        <v>26</v>
      </c>
      <c r="R122">
        <v>36</v>
      </c>
      <c r="S122">
        <v>48</v>
      </c>
      <c r="T122" t="s">
        <v>919</v>
      </c>
      <c r="U122" t="s">
        <v>190</v>
      </c>
      <c r="V122">
        <v>9</v>
      </c>
      <c r="W122">
        <v>11</v>
      </c>
      <c r="X122">
        <v>34</v>
      </c>
      <c r="Y122" s="9">
        <f t="shared" si="9"/>
        <v>0.76470588235294112</v>
      </c>
      <c r="Z122" s="9">
        <f t="shared" si="10"/>
        <v>4.3636363636363633</v>
      </c>
      <c r="AA122" s="9">
        <f t="shared" si="11"/>
        <v>3.5989304812834222</v>
      </c>
      <c r="AB122" t="s">
        <v>189</v>
      </c>
      <c r="AC122" t="s">
        <v>61</v>
      </c>
      <c r="AD122" s="2" t="s">
        <v>32</v>
      </c>
    </row>
    <row r="123" spans="1:32" x14ac:dyDescent="0.25">
      <c r="A123" t="s">
        <v>309</v>
      </c>
      <c r="B123" t="s">
        <v>169</v>
      </c>
      <c r="D123" t="s">
        <v>181</v>
      </c>
      <c r="F123" t="s">
        <v>342</v>
      </c>
      <c r="G123">
        <v>650</v>
      </c>
      <c r="H123" t="s">
        <v>876</v>
      </c>
      <c r="I123" t="s">
        <v>26</v>
      </c>
      <c r="J123" t="s">
        <v>625</v>
      </c>
      <c r="K123" t="s">
        <v>48</v>
      </c>
      <c r="L123" t="s">
        <v>618</v>
      </c>
      <c r="M123" t="s">
        <v>193</v>
      </c>
      <c r="N123" t="s">
        <v>32</v>
      </c>
      <c r="O123" t="s">
        <v>194</v>
      </c>
      <c r="P123">
        <v>3</v>
      </c>
      <c r="Q123">
        <v>26</v>
      </c>
      <c r="R123">
        <v>36</v>
      </c>
      <c r="S123">
        <v>48</v>
      </c>
      <c r="T123" t="s">
        <v>919</v>
      </c>
      <c r="U123" t="s">
        <v>190</v>
      </c>
      <c r="V123">
        <v>9</v>
      </c>
      <c r="W123">
        <v>11</v>
      </c>
      <c r="X123">
        <v>34</v>
      </c>
      <c r="Y123" s="9">
        <f t="shared" si="9"/>
        <v>0.76470588235294112</v>
      </c>
      <c r="Z123" s="9">
        <f t="shared" si="10"/>
        <v>4.3636363636363633</v>
      </c>
      <c r="AA123" s="9">
        <f t="shared" si="11"/>
        <v>3.5989304812834222</v>
      </c>
      <c r="AB123" t="s">
        <v>189</v>
      </c>
      <c r="AC123" t="s">
        <v>61</v>
      </c>
      <c r="AD123" s="2" t="s">
        <v>32</v>
      </c>
    </row>
    <row r="124" spans="1:32" x14ac:dyDescent="0.25">
      <c r="A124" t="s">
        <v>709</v>
      </c>
      <c r="B124" t="s">
        <v>176</v>
      </c>
      <c r="D124" t="s">
        <v>681</v>
      </c>
      <c r="F124" t="s">
        <v>494</v>
      </c>
      <c r="G124">
        <v>650</v>
      </c>
      <c r="H124" t="s">
        <v>877</v>
      </c>
      <c r="I124" t="s">
        <v>26</v>
      </c>
      <c r="J124" t="s">
        <v>32</v>
      </c>
      <c r="K124" t="s">
        <v>45</v>
      </c>
      <c r="L124" t="s">
        <v>632</v>
      </c>
      <c r="M124" t="s">
        <v>32</v>
      </c>
      <c r="N124" t="s">
        <v>50</v>
      </c>
      <c r="O124" t="s">
        <v>677</v>
      </c>
      <c r="P124">
        <v>3</v>
      </c>
      <c r="Q124">
        <v>28</v>
      </c>
      <c r="R124">
        <v>38</v>
      </c>
      <c r="S124" s="4">
        <v>48</v>
      </c>
      <c r="T124" t="s">
        <v>919</v>
      </c>
      <c r="U124" t="s">
        <v>501</v>
      </c>
      <c r="V124">
        <v>8</v>
      </c>
      <c r="W124">
        <v>11</v>
      </c>
      <c r="X124">
        <v>32</v>
      </c>
      <c r="Y124" s="9">
        <f t="shared" si="9"/>
        <v>0.875</v>
      </c>
      <c r="Z124" s="9">
        <f t="shared" si="10"/>
        <v>4.3636363636363633</v>
      </c>
      <c r="AA124" s="9">
        <f t="shared" si="11"/>
        <v>3.4886363636363633</v>
      </c>
      <c r="AB124" t="s">
        <v>688</v>
      </c>
      <c r="AC124" t="s">
        <v>61</v>
      </c>
      <c r="AD124" s="2">
        <v>42</v>
      </c>
    </row>
    <row r="125" spans="1:32" x14ac:dyDescent="0.25">
      <c r="A125" t="s">
        <v>713</v>
      </c>
      <c r="B125" t="s">
        <v>176</v>
      </c>
      <c r="D125" t="s">
        <v>685</v>
      </c>
      <c r="F125" t="s">
        <v>494</v>
      </c>
      <c r="G125">
        <v>650</v>
      </c>
      <c r="H125" t="s">
        <v>703</v>
      </c>
      <c r="I125" t="s">
        <v>156</v>
      </c>
      <c r="J125" t="s">
        <v>32</v>
      </c>
      <c r="K125" t="s">
        <v>45</v>
      </c>
      <c r="L125" t="s">
        <v>38</v>
      </c>
      <c r="M125" t="s">
        <v>32</v>
      </c>
      <c r="N125" t="s">
        <v>50</v>
      </c>
      <c r="O125" t="s">
        <v>38</v>
      </c>
      <c r="P125">
        <v>3</v>
      </c>
      <c r="Q125">
        <v>28</v>
      </c>
      <c r="R125">
        <v>38</v>
      </c>
      <c r="S125" s="4">
        <v>48</v>
      </c>
      <c r="T125" t="s">
        <v>919</v>
      </c>
      <c r="U125" t="s">
        <v>108</v>
      </c>
      <c r="V125">
        <v>8</v>
      </c>
      <c r="W125">
        <v>11</v>
      </c>
      <c r="X125">
        <v>32</v>
      </c>
      <c r="Y125" s="9">
        <f t="shared" si="9"/>
        <v>0.875</v>
      </c>
      <c r="Z125" s="9">
        <f t="shared" si="10"/>
        <v>4.3636363636363633</v>
      </c>
      <c r="AA125" s="9">
        <f t="shared" si="11"/>
        <v>3.4886363636363633</v>
      </c>
      <c r="AB125" t="s">
        <v>405</v>
      </c>
      <c r="AC125" t="s">
        <v>60</v>
      </c>
      <c r="AD125" s="2">
        <v>47</v>
      </c>
      <c r="AF125" s="2"/>
    </row>
    <row r="126" spans="1:32" x14ac:dyDescent="0.25">
      <c r="A126" t="s">
        <v>645</v>
      </c>
      <c r="B126" t="s">
        <v>171</v>
      </c>
      <c r="D126" t="s">
        <v>584</v>
      </c>
      <c r="F126" t="s">
        <v>58</v>
      </c>
      <c r="G126">
        <v>650</v>
      </c>
      <c r="H126" t="s">
        <v>622</v>
      </c>
      <c r="I126" t="s">
        <v>26</v>
      </c>
      <c r="J126" t="s">
        <v>35</v>
      </c>
      <c r="K126" t="s">
        <v>48</v>
      </c>
      <c r="L126" t="s">
        <v>49</v>
      </c>
      <c r="M126" t="s">
        <v>32</v>
      </c>
      <c r="N126" t="s">
        <v>50</v>
      </c>
      <c r="O126" t="s">
        <v>32</v>
      </c>
      <c r="P126">
        <v>1</v>
      </c>
      <c r="Q126">
        <v>42</v>
      </c>
      <c r="S126" s="3">
        <v>42</v>
      </c>
      <c r="T126" t="s">
        <v>919</v>
      </c>
      <c r="U126" t="s">
        <v>623</v>
      </c>
      <c r="V126">
        <v>9</v>
      </c>
      <c r="W126">
        <v>11</v>
      </c>
      <c r="X126">
        <v>36</v>
      </c>
      <c r="Y126" s="9">
        <f t="shared" si="9"/>
        <v>1.1666666666666667</v>
      </c>
      <c r="Z126" s="9">
        <f t="shared" si="10"/>
        <v>3.8181818181818183</v>
      </c>
      <c r="AA126" s="9">
        <f t="shared" si="11"/>
        <v>2.6515151515151514</v>
      </c>
      <c r="AB126" t="s">
        <v>206</v>
      </c>
      <c r="AC126" t="s">
        <v>61</v>
      </c>
      <c r="AD126" s="13" t="s">
        <v>355</v>
      </c>
      <c r="AE126" s="64" t="s">
        <v>356</v>
      </c>
    </row>
    <row r="127" spans="1:32" x14ac:dyDescent="0.25">
      <c r="A127" t="s">
        <v>646</v>
      </c>
      <c r="B127" t="s">
        <v>171</v>
      </c>
      <c r="D127" t="s">
        <v>585</v>
      </c>
      <c r="F127" t="s">
        <v>58</v>
      </c>
      <c r="G127">
        <v>650</v>
      </c>
      <c r="H127" t="s">
        <v>622</v>
      </c>
      <c r="I127" t="s">
        <v>26</v>
      </c>
      <c r="J127" t="s">
        <v>35</v>
      </c>
      <c r="K127" t="s">
        <v>48</v>
      </c>
      <c r="L127" t="s">
        <v>49</v>
      </c>
      <c r="M127" t="s">
        <v>32</v>
      </c>
      <c r="N127" t="s">
        <v>50</v>
      </c>
      <c r="O127" t="s">
        <v>32</v>
      </c>
      <c r="P127">
        <v>1</v>
      </c>
      <c r="Q127">
        <v>42</v>
      </c>
      <c r="S127" s="3">
        <v>42</v>
      </c>
      <c r="T127" t="s">
        <v>919</v>
      </c>
      <c r="U127" t="s">
        <v>623</v>
      </c>
      <c r="V127">
        <v>9</v>
      </c>
      <c r="W127">
        <v>11</v>
      </c>
      <c r="X127">
        <v>36</v>
      </c>
      <c r="Y127" s="9">
        <f t="shared" si="9"/>
        <v>1.1666666666666667</v>
      </c>
      <c r="Z127" s="9">
        <f t="shared" si="10"/>
        <v>3.8181818181818183</v>
      </c>
      <c r="AA127" s="9">
        <f t="shared" si="11"/>
        <v>2.6515151515151514</v>
      </c>
      <c r="AB127" t="s">
        <v>206</v>
      </c>
      <c r="AC127" t="s">
        <v>61</v>
      </c>
      <c r="AD127" s="13" t="s">
        <v>355</v>
      </c>
      <c r="AE127" s="64" t="s">
        <v>356</v>
      </c>
    </row>
    <row r="128" spans="1:32" x14ac:dyDescent="0.25">
      <c r="A128" t="s">
        <v>649</v>
      </c>
      <c r="B128" t="s">
        <v>171</v>
      </c>
      <c r="D128" t="s">
        <v>588</v>
      </c>
      <c r="F128" t="s">
        <v>58</v>
      </c>
      <c r="G128">
        <v>650</v>
      </c>
      <c r="H128" t="s">
        <v>454</v>
      </c>
      <c r="I128" t="s">
        <v>26</v>
      </c>
      <c r="J128" t="s">
        <v>26</v>
      </c>
      <c r="K128" t="s">
        <v>45</v>
      </c>
      <c r="L128" s="5" t="s">
        <v>453</v>
      </c>
      <c r="M128" t="s">
        <v>32</v>
      </c>
      <c r="N128" t="s">
        <v>50</v>
      </c>
      <c r="O128" t="s">
        <v>624</v>
      </c>
      <c r="P128">
        <v>3</v>
      </c>
      <c r="Q128">
        <v>28</v>
      </c>
      <c r="R128">
        <v>38</v>
      </c>
      <c r="S128" s="4">
        <v>48</v>
      </c>
      <c r="T128" t="s">
        <v>919</v>
      </c>
      <c r="U128" t="s">
        <v>501</v>
      </c>
      <c r="V128">
        <v>8</v>
      </c>
      <c r="W128">
        <v>11</v>
      </c>
      <c r="X128">
        <v>32</v>
      </c>
      <c r="Y128" s="9">
        <f t="shared" si="9"/>
        <v>0.875</v>
      </c>
      <c r="Z128" s="9">
        <f t="shared" si="10"/>
        <v>4.3636363636363633</v>
      </c>
      <c r="AA128" s="9">
        <f t="shared" si="11"/>
        <v>3.4886363636363633</v>
      </c>
      <c r="AB128" t="s">
        <v>499</v>
      </c>
      <c r="AC128" t="s">
        <v>60</v>
      </c>
      <c r="AD128" s="2">
        <v>38</v>
      </c>
    </row>
    <row r="129" spans="1:34" x14ac:dyDescent="0.25">
      <c r="A129" t="s">
        <v>650</v>
      </c>
      <c r="B129" t="s">
        <v>171</v>
      </c>
      <c r="D129" t="s">
        <v>589</v>
      </c>
      <c r="F129" t="s">
        <v>58</v>
      </c>
      <c r="G129">
        <v>650</v>
      </c>
      <c r="H129" t="s">
        <v>454</v>
      </c>
      <c r="I129" t="s">
        <v>26</v>
      </c>
      <c r="J129" t="s">
        <v>26</v>
      </c>
      <c r="K129" t="s">
        <v>45</v>
      </c>
      <c r="L129" s="5" t="s">
        <v>453</v>
      </c>
      <c r="M129" t="s">
        <v>32</v>
      </c>
      <c r="N129" t="s">
        <v>50</v>
      </c>
      <c r="O129" t="s">
        <v>624</v>
      </c>
      <c r="P129">
        <v>3</v>
      </c>
      <c r="Q129">
        <v>28</v>
      </c>
      <c r="R129">
        <v>38</v>
      </c>
      <c r="S129" s="4">
        <v>48</v>
      </c>
      <c r="T129" t="s">
        <v>919</v>
      </c>
      <c r="U129" t="s">
        <v>501</v>
      </c>
      <c r="V129">
        <v>8</v>
      </c>
      <c r="W129">
        <v>11</v>
      </c>
      <c r="X129">
        <v>32</v>
      </c>
      <c r="Y129" s="9">
        <f t="shared" si="9"/>
        <v>0.875</v>
      </c>
      <c r="Z129" s="9">
        <f t="shared" si="10"/>
        <v>4.3636363636363633</v>
      </c>
      <c r="AA129" s="9">
        <f t="shared" si="11"/>
        <v>3.4886363636363633</v>
      </c>
      <c r="AB129" t="s">
        <v>499</v>
      </c>
      <c r="AC129" t="s">
        <v>60</v>
      </c>
      <c r="AD129" s="2">
        <v>38</v>
      </c>
    </row>
    <row r="130" spans="1:34" x14ac:dyDescent="0.25">
      <c r="A130" t="s">
        <v>520</v>
      </c>
      <c r="B130" t="s">
        <v>163</v>
      </c>
      <c r="D130" s="5" t="s">
        <v>416</v>
      </c>
      <c r="E130" s="5"/>
      <c r="F130" s="5" t="s">
        <v>58</v>
      </c>
      <c r="G130" s="5">
        <v>650</v>
      </c>
      <c r="H130" s="5" t="s">
        <v>42</v>
      </c>
      <c r="I130" s="5" t="s">
        <v>26</v>
      </c>
      <c r="J130" t="s">
        <v>32</v>
      </c>
      <c r="K130" s="5" t="s">
        <v>48</v>
      </c>
      <c r="L130" s="5" t="s">
        <v>453</v>
      </c>
      <c r="M130" s="5" t="s">
        <v>32</v>
      </c>
      <c r="N130" s="5" t="s">
        <v>431</v>
      </c>
      <c r="O130" s="5" t="s">
        <v>36</v>
      </c>
      <c r="P130" s="5">
        <v>2</v>
      </c>
      <c r="Q130" s="5">
        <v>30</v>
      </c>
      <c r="R130" s="5"/>
      <c r="S130" s="8">
        <v>46</v>
      </c>
      <c r="T130" t="s">
        <v>919</v>
      </c>
      <c r="U130" s="5" t="s">
        <v>38</v>
      </c>
      <c r="V130" s="5">
        <v>7</v>
      </c>
      <c r="W130" s="5">
        <v>12</v>
      </c>
      <c r="X130" s="5">
        <v>32</v>
      </c>
      <c r="Y130" s="9">
        <f t="shared" si="9"/>
        <v>0.9375</v>
      </c>
      <c r="Z130" s="9">
        <f t="shared" si="10"/>
        <v>3.8333333333333335</v>
      </c>
      <c r="AA130" s="9">
        <f t="shared" si="11"/>
        <v>2.8958333333333335</v>
      </c>
      <c r="AB130" s="5" t="s">
        <v>32</v>
      </c>
      <c r="AC130" s="5" t="s">
        <v>60</v>
      </c>
      <c r="AD130" s="62">
        <v>45</v>
      </c>
      <c r="AE130" s="68"/>
      <c r="AF130" s="5"/>
    </row>
    <row r="131" spans="1:34" x14ac:dyDescent="0.25">
      <c r="A131" t="s">
        <v>521</v>
      </c>
      <c r="B131" t="s">
        <v>163</v>
      </c>
      <c r="D131" s="5" t="s">
        <v>417</v>
      </c>
      <c r="E131" s="5"/>
      <c r="F131" s="5" t="s">
        <v>58</v>
      </c>
      <c r="G131" s="5">
        <v>650</v>
      </c>
      <c r="H131" s="5" t="s">
        <v>42</v>
      </c>
      <c r="I131" s="5" t="s">
        <v>26</v>
      </c>
      <c r="J131" t="s">
        <v>32</v>
      </c>
      <c r="K131" s="5" t="s">
        <v>48</v>
      </c>
      <c r="L131" s="5" t="s">
        <v>453</v>
      </c>
      <c r="M131" s="5" t="s">
        <v>32</v>
      </c>
      <c r="N131" s="5" t="s">
        <v>431</v>
      </c>
      <c r="O131" s="5" t="s">
        <v>36</v>
      </c>
      <c r="P131" s="5">
        <v>2</v>
      </c>
      <c r="Q131" s="5">
        <v>30</v>
      </c>
      <c r="R131" s="5"/>
      <c r="S131" s="8">
        <v>46</v>
      </c>
      <c r="T131" t="s">
        <v>919</v>
      </c>
      <c r="U131" s="5" t="s">
        <v>38</v>
      </c>
      <c r="V131" s="5">
        <v>7</v>
      </c>
      <c r="W131" s="5">
        <v>12</v>
      </c>
      <c r="X131" s="5">
        <v>32</v>
      </c>
      <c r="Y131" s="9">
        <f t="shared" si="9"/>
        <v>0.9375</v>
      </c>
      <c r="Z131" s="9">
        <f t="shared" si="10"/>
        <v>3.8333333333333335</v>
      </c>
      <c r="AA131" s="9">
        <f t="shared" si="11"/>
        <v>2.8958333333333335</v>
      </c>
      <c r="AB131" s="5" t="s">
        <v>32</v>
      </c>
      <c r="AC131" s="5" t="s">
        <v>60</v>
      </c>
      <c r="AD131" s="62">
        <v>45</v>
      </c>
      <c r="AE131" s="68"/>
      <c r="AF131" s="5"/>
    </row>
    <row r="132" spans="1:34" x14ac:dyDescent="0.25">
      <c r="A132" t="s">
        <v>522</v>
      </c>
      <c r="B132" t="s">
        <v>163</v>
      </c>
      <c r="D132" s="5" t="s">
        <v>426</v>
      </c>
      <c r="E132" s="5"/>
      <c r="F132" s="5" t="s">
        <v>11</v>
      </c>
      <c r="G132" s="5">
        <v>650</v>
      </c>
      <c r="H132" s="5" t="s">
        <v>108</v>
      </c>
      <c r="I132" s="5" t="s">
        <v>26</v>
      </c>
      <c r="J132" s="5" t="s">
        <v>35</v>
      </c>
      <c r="K132" s="5" t="s">
        <v>48</v>
      </c>
      <c r="L132" s="5" t="s">
        <v>453</v>
      </c>
      <c r="M132" s="5" t="s">
        <v>32</v>
      </c>
      <c r="N132" s="5" t="s">
        <v>431</v>
      </c>
      <c r="O132" s="5" t="s">
        <v>36</v>
      </c>
      <c r="P132" s="5">
        <v>2</v>
      </c>
      <c r="Q132" s="5">
        <v>30</v>
      </c>
      <c r="R132" s="5"/>
      <c r="S132" s="8">
        <v>46</v>
      </c>
      <c r="T132" t="s">
        <v>919</v>
      </c>
      <c r="U132" s="5" t="s">
        <v>108</v>
      </c>
      <c r="V132" s="5">
        <v>8</v>
      </c>
      <c r="W132" s="5">
        <v>11</v>
      </c>
      <c r="X132" s="5">
        <v>32</v>
      </c>
      <c r="Y132" s="9">
        <f t="shared" si="9"/>
        <v>0.9375</v>
      </c>
      <c r="Z132" s="9">
        <f t="shared" si="10"/>
        <v>4.1818181818181817</v>
      </c>
      <c r="AA132" s="9">
        <f t="shared" si="11"/>
        <v>3.2443181818181817</v>
      </c>
      <c r="AB132" s="5" t="s">
        <v>455</v>
      </c>
      <c r="AC132" s="5" t="s">
        <v>61</v>
      </c>
      <c r="AD132" s="62">
        <v>32</v>
      </c>
      <c r="AE132" s="68"/>
      <c r="AF132" s="5"/>
    </row>
    <row r="133" spans="1:34" x14ac:dyDescent="0.25">
      <c r="A133" t="s">
        <v>523</v>
      </c>
      <c r="B133" t="s">
        <v>163</v>
      </c>
      <c r="D133" s="5" t="s">
        <v>427</v>
      </c>
      <c r="E133" s="5"/>
      <c r="F133" s="5" t="s">
        <v>11</v>
      </c>
      <c r="G133" s="5">
        <v>650</v>
      </c>
      <c r="H133" s="5" t="s">
        <v>108</v>
      </c>
      <c r="I133" s="5" t="s">
        <v>26</v>
      </c>
      <c r="J133" s="5" t="s">
        <v>35</v>
      </c>
      <c r="K133" s="5" t="s">
        <v>48</v>
      </c>
      <c r="L133" s="5" t="s">
        <v>453</v>
      </c>
      <c r="M133" s="5" t="s">
        <v>32</v>
      </c>
      <c r="N133" s="5" t="s">
        <v>32</v>
      </c>
      <c r="O133" s="5" t="s">
        <v>36</v>
      </c>
      <c r="P133" s="5">
        <v>2</v>
      </c>
      <c r="Q133" s="5">
        <v>30</v>
      </c>
      <c r="R133" s="5"/>
      <c r="S133" s="8">
        <v>46</v>
      </c>
      <c r="T133" t="s">
        <v>919</v>
      </c>
      <c r="U133" s="5" t="s">
        <v>108</v>
      </c>
      <c r="V133" s="5">
        <v>8</v>
      </c>
      <c r="W133" s="5" t="s">
        <v>32</v>
      </c>
      <c r="X133" s="5" t="s">
        <v>32</v>
      </c>
      <c r="Y133" s="9" t="s">
        <v>32</v>
      </c>
      <c r="Z133" s="9" t="s">
        <v>32</v>
      </c>
      <c r="AA133" s="9"/>
      <c r="AB133" s="5" t="s">
        <v>455</v>
      </c>
      <c r="AC133" s="5" t="s">
        <v>61</v>
      </c>
      <c r="AD133" s="62">
        <v>32</v>
      </c>
      <c r="AE133" s="68"/>
      <c r="AF133" s="5"/>
    </row>
    <row r="134" spans="1:34" x14ac:dyDescent="0.25">
      <c r="A134" t="s">
        <v>524</v>
      </c>
      <c r="B134" t="s">
        <v>163</v>
      </c>
      <c r="D134" s="5" t="s">
        <v>428</v>
      </c>
      <c r="E134" s="5"/>
      <c r="F134" s="5" t="s">
        <v>11</v>
      </c>
      <c r="G134" s="5">
        <v>650</v>
      </c>
      <c r="H134" s="5" t="s">
        <v>59</v>
      </c>
      <c r="I134" s="5" t="s">
        <v>26</v>
      </c>
      <c r="J134" s="5" t="s">
        <v>35</v>
      </c>
      <c r="K134" s="5" t="s">
        <v>48</v>
      </c>
      <c r="L134" s="5" t="s">
        <v>49</v>
      </c>
      <c r="M134" s="5"/>
      <c r="N134" s="5"/>
      <c r="O134" s="5" t="s">
        <v>32</v>
      </c>
      <c r="P134" s="5">
        <v>1</v>
      </c>
      <c r="Q134" s="5">
        <v>40</v>
      </c>
      <c r="R134" s="5"/>
      <c r="S134" s="6">
        <v>40</v>
      </c>
      <c r="T134" t="s">
        <v>919</v>
      </c>
      <c r="U134" s="5" t="s">
        <v>158</v>
      </c>
      <c r="V134" s="5">
        <v>9</v>
      </c>
      <c r="W134" s="5" t="s">
        <v>32</v>
      </c>
      <c r="X134" s="5" t="s">
        <v>32</v>
      </c>
      <c r="Y134" s="9" t="s">
        <v>32</v>
      </c>
      <c r="Z134" s="9" t="s">
        <v>32</v>
      </c>
      <c r="AA134" s="9"/>
      <c r="AB134" s="5" t="s">
        <v>455</v>
      </c>
      <c r="AC134" s="5" t="s">
        <v>61</v>
      </c>
      <c r="AD134" s="62">
        <v>42</v>
      </c>
      <c r="AE134" s="68"/>
      <c r="AF134" s="5"/>
    </row>
    <row r="135" spans="1:34" x14ac:dyDescent="0.25">
      <c r="A135" s="33" t="s">
        <v>549</v>
      </c>
      <c r="B135" s="33" t="s">
        <v>165</v>
      </c>
      <c r="C135" s="33"/>
      <c r="D135" s="33" t="s">
        <v>472</v>
      </c>
      <c r="E135" s="33">
        <v>2020</v>
      </c>
      <c r="F135" s="33" t="s">
        <v>342</v>
      </c>
      <c r="G135" s="33">
        <v>650</v>
      </c>
      <c r="H135" s="33" t="s">
        <v>495</v>
      </c>
      <c r="I135" s="33" t="s">
        <v>26</v>
      </c>
      <c r="J135" s="33" t="s">
        <v>35</v>
      </c>
      <c r="K135" s="33" t="s">
        <v>48</v>
      </c>
      <c r="L135" s="33" t="s">
        <v>32</v>
      </c>
      <c r="M135" s="33" t="s">
        <v>32</v>
      </c>
      <c r="N135" s="33" t="s">
        <v>32</v>
      </c>
      <c r="O135" s="33" t="s">
        <v>32</v>
      </c>
      <c r="P135" s="33">
        <v>3</v>
      </c>
      <c r="Q135" s="33">
        <v>28</v>
      </c>
      <c r="R135" s="33">
        <v>38</v>
      </c>
      <c r="S135" s="38">
        <v>48</v>
      </c>
      <c r="T135" t="s">
        <v>919</v>
      </c>
      <c r="U135" s="35" t="s">
        <v>454</v>
      </c>
      <c r="V135" s="33">
        <v>7</v>
      </c>
      <c r="W135" s="33">
        <v>14</v>
      </c>
      <c r="X135" s="33">
        <v>34</v>
      </c>
      <c r="Y135" s="15">
        <f>Q135/X135</f>
        <v>0.82352941176470584</v>
      </c>
      <c r="Z135" s="15">
        <f>S135/W135</f>
        <v>3.4285714285714284</v>
      </c>
      <c r="AA135" s="15">
        <f>Z135-Y135</f>
        <v>2.6050420168067223</v>
      </c>
      <c r="AB135" s="33" t="s">
        <v>53</v>
      </c>
      <c r="AC135" s="33" t="s">
        <v>60</v>
      </c>
      <c r="AD135" s="42">
        <v>35</v>
      </c>
      <c r="AE135" s="66"/>
      <c r="AF135" s="42"/>
      <c r="AG135" s="33"/>
      <c r="AH135" s="33"/>
    </row>
    <row r="136" spans="1:34" x14ac:dyDescent="0.25">
      <c r="A136" t="s">
        <v>550</v>
      </c>
      <c r="B136" t="s">
        <v>165</v>
      </c>
      <c r="D136" t="s">
        <v>908</v>
      </c>
      <c r="E136">
        <v>2021</v>
      </c>
      <c r="F136" t="s">
        <v>342</v>
      </c>
      <c r="G136">
        <v>650</v>
      </c>
      <c r="H136" t="s">
        <v>882</v>
      </c>
      <c r="I136" t="s">
        <v>26</v>
      </c>
      <c r="J136" t="s">
        <v>35</v>
      </c>
      <c r="K136" t="s">
        <v>48</v>
      </c>
      <c r="L136" t="s">
        <v>49</v>
      </c>
      <c r="M136" t="s">
        <v>32</v>
      </c>
      <c r="N136" t="s">
        <v>50</v>
      </c>
      <c r="O136" t="s">
        <v>32</v>
      </c>
      <c r="P136">
        <v>1</v>
      </c>
      <c r="Q136">
        <v>44</v>
      </c>
      <c r="S136" s="3">
        <v>44</v>
      </c>
      <c r="T136" s="3"/>
      <c r="U136" t="s">
        <v>32</v>
      </c>
      <c r="V136">
        <v>7</v>
      </c>
      <c r="W136" t="s">
        <v>32</v>
      </c>
      <c r="X136" t="s">
        <v>32</v>
      </c>
      <c r="Y136" s="9" t="s">
        <v>32</v>
      </c>
      <c r="Z136" s="9" t="s">
        <v>32</v>
      </c>
      <c r="AA136" s="9"/>
      <c r="AB136" t="s">
        <v>32</v>
      </c>
      <c r="AC136" t="s">
        <v>679</v>
      </c>
      <c r="AD136" s="2">
        <v>35</v>
      </c>
      <c r="AF136" s="2"/>
    </row>
    <row r="137" spans="1:34" x14ac:dyDescent="0.25">
      <c r="A137" t="s">
        <v>551</v>
      </c>
      <c r="B137" t="s">
        <v>165</v>
      </c>
      <c r="D137" t="s">
        <v>473</v>
      </c>
      <c r="E137">
        <v>2021</v>
      </c>
      <c r="F137" t="s">
        <v>11</v>
      </c>
      <c r="G137">
        <v>650</v>
      </c>
      <c r="H137" t="s">
        <v>500</v>
      </c>
      <c r="I137" t="s">
        <v>26</v>
      </c>
      <c r="J137" t="s">
        <v>32</v>
      </c>
      <c r="K137" t="s">
        <v>48</v>
      </c>
      <c r="L137" s="5" t="s">
        <v>453</v>
      </c>
      <c r="M137" t="s">
        <v>32</v>
      </c>
      <c r="N137" t="s">
        <v>32</v>
      </c>
      <c r="O137" t="s">
        <v>32</v>
      </c>
      <c r="P137">
        <v>3</v>
      </c>
      <c r="Q137">
        <v>28</v>
      </c>
      <c r="R137">
        <v>38</v>
      </c>
      <c r="S137" s="4">
        <v>48</v>
      </c>
      <c r="T137" t="s">
        <v>919</v>
      </c>
      <c r="U137" t="s">
        <v>501</v>
      </c>
      <c r="V137">
        <v>8</v>
      </c>
      <c r="W137">
        <v>11</v>
      </c>
      <c r="X137">
        <v>32</v>
      </c>
      <c r="Y137" s="9">
        <f t="shared" ref="Y137:Y174" si="12">Q137/X137</f>
        <v>0.875</v>
      </c>
      <c r="Z137" s="9">
        <f t="shared" ref="Z137:Z174" si="13">S137/W137</f>
        <v>4.3636363636363633</v>
      </c>
      <c r="AA137" s="9">
        <f t="shared" ref="AA137:AA174" si="14">Z137-Y137</f>
        <v>3.4886363636363633</v>
      </c>
      <c r="AB137" t="s">
        <v>22</v>
      </c>
      <c r="AC137" t="s">
        <v>61</v>
      </c>
      <c r="AD137" s="2">
        <v>35</v>
      </c>
    </row>
    <row r="138" spans="1:34" x14ac:dyDescent="0.25">
      <c r="A138" t="s">
        <v>552</v>
      </c>
      <c r="B138" t="s">
        <v>165</v>
      </c>
      <c r="C138" t="s">
        <v>118</v>
      </c>
      <c r="D138" t="s">
        <v>474</v>
      </c>
      <c r="E138">
        <v>2021</v>
      </c>
      <c r="F138" t="s">
        <v>11</v>
      </c>
      <c r="G138">
        <v>650</v>
      </c>
      <c r="H138" t="s">
        <v>500</v>
      </c>
      <c r="I138" t="s">
        <v>26</v>
      </c>
      <c r="J138" t="s">
        <v>32</v>
      </c>
      <c r="K138" t="s">
        <v>48</v>
      </c>
      <c r="L138" s="5" t="s">
        <v>453</v>
      </c>
      <c r="M138" t="s">
        <v>32</v>
      </c>
      <c r="N138" t="s">
        <v>32</v>
      </c>
      <c r="O138" t="s">
        <v>32</v>
      </c>
      <c r="P138">
        <v>3</v>
      </c>
      <c r="Q138">
        <v>28</v>
      </c>
      <c r="R138">
        <v>38</v>
      </c>
      <c r="S138" s="4">
        <v>48</v>
      </c>
      <c r="T138" t="s">
        <v>919</v>
      </c>
      <c r="U138" t="s">
        <v>501</v>
      </c>
      <c r="V138">
        <v>8</v>
      </c>
      <c r="W138">
        <v>11</v>
      </c>
      <c r="X138">
        <v>32</v>
      </c>
      <c r="Y138" s="9">
        <f t="shared" si="12"/>
        <v>0.875</v>
      </c>
      <c r="Z138" s="9">
        <f t="shared" si="13"/>
        <v>4.3636363636363633</v>
      </c>
      <c r="AA138" s="9">
        <f t="shared" si="14"/>
        <v>3.4886363636363633</v>
      </c>
      <c r="AB138" t="s">
        <v>22</v>
      </c>
      <c r="AC138" t="s">
        <v>61</v>
      </c>
      <c r="AD138" s="2">
        <v>35</v>
      </c>
    </row>
    <row r="139" spans="1:34" x14ac:dyDescent="0.25">
      <c r="A139" t="s">
        <v>553</v>
      </c>
      <c r="B139" t="s">
        <v>165</v>
      </c>
      <c r="C139" t="s">
        <v>118</v>
      </c>
      <c r="D139" t="s">
        <v>475</v>
      </c>
      <c r="E139">
        <v>2021</v>
      </c>
      <c r="F139" t="s">
        <v>11</v>
      </c>
      <c r="G139">
        <v>650</v>
      </c>
      <c r="H139" t="s">
        <v>500</v>
      </c>
      <c r="I139" t="s">
        <v>26</v>
      </c>
      <c r="J139" t="s">
        <v>32</v>
      </c>
      <c r="K139" t="s">
        <v>48</v>
      </c>
      <c r="L139" s="5" t="s">
        <v>453</v>
      </c>
      <c r="M139" t="s">
        <v>32</v>
      </c>
      <c r="N139" t="s">
        <v>32</v>
      </c>
      <c r="O139" t="s">
        <v>32</v>
      </c>
      <c r="P139">
        <v>3</v>
      </c>
      <c r="Q139">
        <v>28</v>
      </c>
      <c r="R139">
        <v>38</v>
      </c>
      <c r="S139" s="4">
        <v>48</v>
      </c>
      <c r="T139" t="s">
        <v>919</v>
      </c>
      <c r="U139" t="s">
        <v>501</v>
      </c>
      <c r="V139">
        <v>8</v>
      </c>
      <c r="W139">
        <v>11</v>
      </c>
      <c r="X139">
        <v>32</v>
      </c>
      <c r="Y139" s="9">
        <f t="shared" si="12"/>
        <v>0.875</v>
      </c>
      <c r="Z139" s="9">
        <f t="shared" si="13"/>
        <v>4.3636363636363633</v>
      </c>
      <c r="AA139" s="9">
        <f t="shared" si="14"/>
        <v>3.4886363636363633</v>
      </c>
      <c r="AB139" t="s">
        <v>22</v>
      </c>
      <c r="AC139" t="s">
        <v>61</v>
      </c>
      <c r="AD139" s="2">
        <v>35</v>
      </c>
    </row>
    <row r="140" spans="1:34" x14ac:dyDescent="0.25">
      <c r="A140" t="s">
        <v>710</v>
      </c>
      <c r="B140" t="s">
        <v>176</v>
      </c>
      <c r="D140" t="s">
        <v>682</v>
      </c>
      <c r="F140" t="s">
        <v>494</v>
      </c>
      <c r="G140">
        <v>660</v>
      </c>
      <c r="H140" t="s">
        <v>877</v>
      </c>
      <c r="I140" t="s">
        <v>26</v>
      </c>
      <c r="J140" t="s">
        <v>32</v>
      </c>
      <c r="K140" t="s">
        <v>45</v>
      </c>
      <c r="L140" t="s">
        <v>632</v>
      </c>
      <c r="M140" t="s">
        <v>32</v>
      </c>
      <c r="N140" t="s">
        <v>50</v>
      </c>
      <c r="O140" t="s">
        <v>677</v>
      </c>
      <c r="P140">
        <v>3</v>
      </c>
      <c r="Q140">
        <v>28</v>
      </c>
      <c r="R140">
        <v>38</v>
      </c>
      <c r="S140" s="4">
        <v>48</v>
      </c>
      <c r="T140" t="s">
        <v>919</v>
      </c>
      <c r="U140" t="s">
        <v>501</v>
      </c>
      <c r="V140">
        <v>8</v>
      </c>
      <c r="W140">
        <v>11</v>
      </c>
      <c r="X140">
        <v>32</v>
      </c>
      <c r="Y140" s="9">
        <f t="shared" si="12"/>
        <v>0.875</v>
      </c>
      <c r="Z140" s="9">
        <f t="shared" si="13"/>
        <v>4.3636363636363633</v>
      </c>
      <c r="AA140" s="9">
        <f t="shared" si="14"/>
        <v>3.4886363636363633</v>
      </c>
      <c r="AB140" t="s">
        <v>688</v>
      </c>
      <c r="AC140" t="s">
        <v>61</v>
      </c>
      <c r="AD140" s="2">
        <v>42</v>
      </c>
    </row>
    <row r="141" spans="1:34" x14ac:dyDescent="0.25">
      <c r="A141" t="s">
        <v>667</v>
      </c>
      <c r="B141" t="s">
        <v>171</v>
      </c>
      <c r="D141" t="s">
        <v>607</v>
      </c>
      <c r="F141" t="s">
        <v>374</v>
      </c>
      <c r="G141">
        <v>660</v>
      </c>
      <c r="H141" t="s">
        <v>502</v>
      </c>
      <c r="I141" t="s">
        <v>26</v>
      </c>
      <c r="J141" t="s">
        <v>26</v>
      </c>
      <c r="K141" t="s">
        <v>45</v>
      </c>
      <c r="L141" s="5" t="s">
        <v>453</v>
      </c>
      <c r="M141" t="s">
        <v>620</v>
      </c>
      <c r="N141" t="s">
        <v>50</v>
      </c>
      <c r="O141" s="5" t="s">
        <v>456</v>
      </c>
      <c r="P141">
        <v>2</v>
      </c>
      <c r="Q141">
        <v>30</v>
      </c>
      <c r="S141" s="4">
        <v>46</v>
      </c>
      <c r="T141" t="s">
        <v>919</v>
      </c>
      <c r="U141" t="s">
        <v>501</v>
      </c>
      <c r="V141">
        <v>8</v>
      </c>
      <c r="W141">
        <v>11</v>
      </c>
      <c r="X141">
        <v>32</v>
      </c>
      <c r="Y141" s="9">
        <f t="shared" si="12"/>
        <v>0.9375</v>
      </c>
      <c r="Z141" s="9">
        <f t="shared" si="13"/>
        <v>4.1818181818181817</v>
      </c>
      <c r="AA141" s="9">
        <f t="shared" si="14"/>
        <v>3.2443181818181817</v>
      </c>
      <c r="AB141" t="s">
        <v>630</v>
      </c>
      <c r="AC141" s="10" t="s">
        <v>61</v>
      </c>
      <c r="AD141" s="2">
        <v>42</v>
      </c>
    </row>
    <row r="142" spans="1:34" x14ac:dyDescent="0.25">
      <c r="A142" t="s">
        <v>668</v>
      </c>
      <c r="B142" t="s">
        <v>171</v>
      </c>
      <c r="D142" t="s">
        <v>608</v>
      </c>
      <c r="F142" t="s">
        <v>374</v>
      </c>
      <c r="G142">
        <v>660</v>
      </c>
      <c r="H142" t="s">
        <v>502</v>
      </c>
      <c r="I142" t="s">
        <v>26</v>
      </c>
      <c r="J142" t="s">
        <v>26</v>
      </c>
      <c r="K142" t="s">
        <v>45</v>
      </c>
      <c r="L142" t="s">
        <v>632</v>
      </c>
      <c r="M142" t="s">
        <v>620</v>
      </c>
      <c r="N142" t="s">
        <v>50</v>
      </c>
      <c r="O142" s="5" t="s">
        <v>456</v>
      </c>
      <c r="P142">
        <v>2</v>
      </c>
      <c r="Q142">
        <v>30</v>
      </c>
      <c r="S142" s="4">
        <v>46</v>
      </c>
      <c r="T142" t="s">
        <v>919</v>
      </c>
      <c r="U142" t="s">
        <v>501</v>
      </c>
      <c r="V142">
        <v>8</v>
      </c>
      <c r="W142">
        <v>11</v>
      </c>
      <c r="X142">
        <v>32</v>
      </c>
      <c r="Y142" s="9">
        <f t="shared" si="12"/>
        <v>0.9375</v>
      </c>
      <c r="Z142" s="9">
        <f t="shared" si="13"/>
        <v>4.1818181818181817</v>
      </c>
      <c r="AA142" s="9">
        <f t="shared" si="14"/>
        <v>3.2443181818181817</v>
      </c>
      <c r="AB142" t="s">
        <v>631</v>
      </c>
      <c r="AC142" s="10" t="s">
        <v>61</v>
      </c>
      <c r="AD142" s="2">
        <v>42</v>
      </c>
    </row>
    <row r="143" spans="1:34" x14ac:dyDescent="0.25">
      <c r="A143" t="s">
        <v>554</v>
      </c>
      <c r="B143" t="s">
        <v>165</v>
      </c>
      <c r="D143" t="s">
        <v>476</v>
      </c>
      <c r="E143">
        <v>2021</v>
      </c>
      <c r="F143" t="s">
        <v>498</v>
      </c>
      <c r="G143">
        <v>670</v>
      </c>
      <c r="H143" t="s">
        <v>502</v>
      </c>
      <c r="I143" t="s">
        <v>26</v>
      </c>
      <c r="J143" t="s">
        <v>43</v>
      </c>
      <c r="K143" t="s">
        <v>48</v>
      </c>
      <c r="L143" s="5" t="s">
        <v>453</v>
      </c>
      <c r="M143" t="s">
        <v>32</v>
      </c>
      <c r="N143" t="s">
        <v>19</v>
      </c>
      <c r="O143" t="s">
        <v>32</v>
      </c>
      <c r="P143">
        <v>3</v>
      </c>
      <c r="Q143">
        <v>28</v>
      </c>
      <c r="R143">
        <v>38</v>
      </c>
      <c r="S143" s="4">
        <v>48</v>
      </c>
      <c r="T143" t="s">
        <v>919</v>
      </c>
      <c r="U143" s="5" t="s">
        <v>454</v>
      </c>
      <c r="V143">
        <v>8</v>
      </c>
      <c r="W143">
        <v>11</v>
      </c>
      <c r="X143">
        <v>32</v>
      </c>
      <c r="Y143" s="9">
        <f t="shared" si="12"/>
        <v>0.875</v>
      </c>
      <c r="Z143" s="9">
        <f t="shared" si="13"/>
        <v>4.3636363636363633</v>
      </c>
      <c r="AA143" s="9">
        <f t="shared" si="14"/>
        <v>3.4886363636363633</v>
      </c>
      <c r="AB143" t="s">
        <v>206</v>
      </c>
      <c r="AC143" t="s">
        <v>61</v>
      </c>
      <c r="AD143" s="2">
        <v>45</v>
      </c>
    </row>
    <row r="144" spans="1:34" x14ac:dyDescent="0.25">
      <c r="A144" t="s">
        <v>555</v>
      </c>
      <c r="B144" t="s">
        <v>165</v>
      </c>
      <c r="D144" t="s">
        <v>477</v>
      </c>
      <c r="E144">
        <v>2021</v>
      </c>
      <c r="F144" t="s">
        <v>498</v>
      </c>
      <c r="G144">
        <v>670</v>
      </c>
      <c r="H144" t="s">
        <v>502</v>
      </c>
      <c r="I144" t="s">
        <v>26</v>
      </c>
      <c r="J144" t="s">
        <v>43</v>
      </c>
      <c r="K144" t="s">
        <v>48</v>
      </c>
      <c r="L144" s="5" t="s">
        <v>453</v>
      </c>
      <c r="M144" t="s">
        <v>32</v>
      </c>
      <c r="N144" t="s">
        <v>19</v>
      </c>
      <c r="O144" t="s">
        <v>32</v>
      </c>
      <c r="P144">
        <v>3</v>
      </c>
      <c r="Q144">
        <v>28</v>
      </c>
      <c r="R144">
        <v>38</v>
      </c>
      <c r="S144" s="4">
        <v>48</v>
      </c>
      <c r="T144" t="s">
        <v>919</v>
      </c>
      <c r="U144" s="5" t="s">
        <v>454</v>
      </c>
      <c r="V144">
        <v>8</v>
      </c>
      <c r="W144">
        <v>11</v>
      </c>
      <c r="X144">
        <v>32</v>
      </c>
      <c r="Y144" s="9">
        <f t="shared" si="12"/>
        <v>0.875</v>
      </c>
      <c r="Z144" s="9">
        <f t="shared" si="13"/>
        <v>4.3636363636363633</v>
      </c>
      <c r="AA144" s="9">
        <f t="shared" si="14"/>
        <v>3.4886363636363633</v>
      </c>
      <c r="AB144" t="s">
        <v>206</v>
      </c>
      <c r="AC144" t="s">
        <v>61</v>
      </c>
      <c r="AD144" s="2">
        <v>45</v>
      </c>
    </row>
    <row r="145" spans="1:34" x14ac:dyDescent="0.25">
      <c r="A145" t="s">
        <v>556</v>
      </c>
      <c r="B145" t="s">
        <v>165</v>
      </c>
      <c r="D145" t="s">
        <v>478</v>
      </c>
      <c r="E145">
        <v>2021</v>
      </c>
      <c r="F145" t="s">
        <v>342</v>
      </c>
      <c r="G145">
        <v>670</v>
      </c>
      <c r="H145" t="s">
        <v>502</v>
      </c>
      <c r="I145" t="s">
        <v>26</v>
      </c>
      <c r="J145" t="s">
        <v>32</v>
      </c>
      <c r="K145" t="s">
        <v>45</v>
      </c>
      <c r="L145" s="5" t="s">
        <v>453</v>
      </c>
      <c r="M145" t="s">
        <v>497</v>
      </c>
      <c r="N145" t="s">
        <v>19</v>
      </c>
      <c r="O145" t="s">
        <v>32</v>
      </c>
      <c r="P145">
        <v>3</v>
      </c>
      <c r="Q145">
        <v>28</v>
      </c>
      <c r="R145">
        <v>38</v>
      </c>
      <c r="S145" s="4">
        <v>48</v>
      </c>
      <c r="T145" t="s">
        <v>919</v>
      </c>
      <c r="U145" t="s">
        <v>501</v>
      </c>
      <c r="V145">
        <v>8</v>
      </c>
      <c r="W145">
        <v>11</v>
      </c>
      <c r="X145">
        <v>32</v>
      </c>
      <c r="Y145" s="9">
        <f t="shared" si="12"/>
        <v>0.875</v>
      </c>
      <c r="Z145" s="9">
        <f t="shared" si="13"/>
        <v>4.3636363636363633</v>
      </c>
      <c r="AA145" s="9">
        <f t="shared" si="14"/>
        <v>3.4886363636363633</v>
      </c>
      <c r="AB145" t="s">
        <v>206</v>
      </c>
      <c r="AC145" t="s">
        <v>61</v>
      </c>
      <c r="AD145" s="2">
        <v>40</v>
      </c>
    </row>
    <row r="146" spans="1:34" x14ac:dyDescent="0.25">
      <c r="A146" t="s">
        <v>557</v>
      </c>
      <c r="B146" t="s">
        <v>165</v>
      </c>
      <c r="C146" t="s">
        <v>118</v>
      </c>
      <c r="D146" t="s">
        <v>479</v>
      </c>
      <c r="E146">
        <v>2021</v>
      </c>
      <c r="F146" t="s">
        <v>342</v>
      </c>
      <c r="G146">
        <v>670</v>
      </c>
      <c r="H146" t="s">
        <v>502</v>
      </c>
      <c r="I146" t="s">
        <v>26</v>
      </c>
      <c r="J146" t="s">
        <v>32</v>
      </c>
      <c r="K146" t="s">
        <v>45</v>
      </c>
      <c r="L146" s="5" t="s">
        <v>453</v>
      </c>
      <c r="M146" t="s">
        <v>497</v>
      </c>
      <c r="N146" t="s">
        <v>19</v>
      </c>
      <c r="O146" t="s">
        <v>32</v>
      </c>
      <c r="P146">
        <v>3</v>
      </c>
      <c r="Q146">
        <v>28</v>
      </c>
      <c r="R146">
        <v>38</v>
      </c>
      <c r="S146" s="4">
        <v>48</v>
      </c>
      <c r="T146" t="s">
        <v>919</v>
      </c>
      <c r="U146" t="s">
        <v>501</v>
      </c>
      <c r="V146">
        <v>8</v>
      </c>
      <c r="W146">
        <v>11</v>
      </c>
      <c r="X146">
        <v>32</v>
      </c>
      <c r="Y146" s="9">
        <f t="shared" si="12"/>
        <v>0.875</v>
      </c>
      <c r="Z146" s="9">
        <f t="shared" si="13"/>
        <v>4.3636363636363633</v>
      </c>
      <c r="AA146" s="9">
        <f t="shared" si="14"/>
        <v>3.4886363636363633</v>
      </c>
      <c r="AB146" t="s">
        <v>630</v>
      </c>
      <c r="AC146" t="s">
        <v>61</v>
      </c>
      <c r="AD146" s="2">
        <v>40</v>
      </c>
    </row>
    <row r="147" spans="1:34" x14ac:dyDescent="0.25">
      <c r="A147" s="33" t="s">
        <v>282</v>
      </c>
      <c r="B147" s="33" t="s">
        <v>160</v>
      </c>
      <c r="C147" s="33"/>
      <c r="D147" s="35" t="s">
        <v>92</v>
      </c>
      <c r="E147" s="33">
        <v>2021</v>
      </c>
      <c r="F147" s="33" t="s">
        <v>11</v>
      </c>
      <c r="G147" s="33">
        <v>675</v>
      </c>
      <c r="H147" s="33" t="s">
        <v>881</v>
      </c>
      <c r="I147" s="33" t="s">
        <v>156</v>
      </c>
      <c r="J147" s="33" t="s">
        <v>32</v>
      </c>
      <c r="K147" s="33" t="s">
        <v>45</v>
      </c>
      <c r="L147" s="33" t="s">
        <v>36</v>
      </c>
      <c r="M147" s="37" t="s">
        <v>32</v>
      </c>
      <c r="N147" s="33" t="s">
        <v>37</v>
      </c>
      <c r="O147" s="33" t="s">
        <v>36</v>
      </c>
      <c r="P147" s="33">
        <v>2</v>
      </c>
      <c r="Q147" s="33">
        <v>30</v>
      </c>
      <c r="R147" s="33"/>
      <c r="S147" s="33">
        <v>46</v>
      </c>
      <c r="T147" t="s">
        <v>919</v>
      </c>
      <c r="U147" s="33" t="s">
        <v>108</v>
      </c>
      <c r="V147" s="33">
        <v>8</v>
      </c>
      <c r="W147" s="33">
        <v>11</v>
      </c>
      <c r="X147" s="33">
        <v>32</v>
      </c>
      <c r="Y147" s="15">
        <f t="shared" si="12"/>
        <v>0.9375</v>
      </c>
      <c r="Z147" s="15">
        <f t="shared" si="13"/>
        <v>4.1818181818181817</v>
      </c>
      <c r="AA147" s="15">
        <f t="shared" si="14"/>
        <v>3.2443181818181817</v>
      </c>
      <c r="AB147" s="33" t="s">
        <v>866</v>
      </c>
      <c r="AC147" s="33" t="s">
        <v>679</v>
      </c>
      <c r="AD147" s="42">
        <v>40</v>
      </c>
      <c r="AE147" s="66"/>
      <c r="AF147" s="33"/>
      <c r="AG147" s="33"/>
      <c r="AH147" s="33"/>
    </row>
    <row r="148" spans="1:34" x14ac:dyDescent="0.25">
      <c r="A148" t="s">
        <v>283</v>
      </c>
      <c r="B148" t="s">
        <v>160</v>
      </c>
      <c r="C148" t="s">
        <v>118</v>
      </c>
      <c r="D148" s="5" t="s">
        <v>93</v>
      </c>
      <c r="E148">
        <v>2021</v>
      </c>
      <c r="F148" t="s">
        <v>11</v>
      </c>
      <c r="G148">
        <v>675</v>
      </c>
      <c r="H148" t="s">
        <v>881</v>
      </c>
      <c r="I148" t="s">
        <v>156</v>
      </c>
      <c r="J148" t="s">
        <v>32</v>
      </c>
      <c r="K148" t="s">
        <v>45</v>
      </c>
      <c r="L148" t="s">
        <v>36</v>
      </c>
      <c r="M148" s="8" t="s">
        <v>32</v>
      </c>
      <c r="N148" t="s">
        <v>37</v>
      </c>
      <c r="O148" t="s">
        <v>36</v>
      </c>
      <c r="P148">
        <v>2</v>
      </c>
      <c r="Q148">
        <v>30</v>
      </c>
      <c r="S148">
        <v>46</v>
      </c>
      <c r="T148" t="s">
        <v>919</v>
      </c>
      <c r="U148" t="s">
        <v>108</v>
      </c>
      <c r="V148">
        <v>8</v>
      </c>
      <c r="W148">
        <v>11</v>
      </c>
      <c r="X148">
        <v>32</v>
      </c>
      <c r="Y148" s="9">
        <f t="shared" si="12"/>
        <v>0.9375</v>
      </c>
      <c r="Z148" s="9">
        <f t="shared" si="13"/>
        <v>4.1818181818181817</v>
      </c>
      <c r="AA148" s="9">
        <f t="shared" si="14"/>
        <v>3.2443181818181817</v>
      </c>
      <c r="AB148" t="s">
        <v>866</v>
      </c>
      <c r="AC148" t="s">
        <v>679</v>
      </c>
      <c r="AD148" s="2">
        <v>40</v>
      </c>
    </row>
    <row r="149" spans="1:34" x14ac:dyDescent="0.25">
      <c r="A149" t="s">
        <v>284</v>
      </c>
      <c r="B149" t="s">
        <v>160</v>
      </c>
      <c r="D149" s="5" t="s">
        <v>94</v>
      </c>
      <c r="E149">
        <v>2021</v>
      </c>
      <c r="F149" t="s">
        <v>11</v>
      </c>
      <c r="G149">
        <v>675</v>
      </c>
      <c r="H149" t="s">
        <v>881</v>
      </c>
      <c r="I149" t="s">
        <v>156</v>
      </c>
      <c r="J149" t="s">
        <v>35</v>
      </c>
      <c r="K149" t="s">
        <v>48</v>
      </c>
      <c r="L149" t="s">
        <v>49</v>
      </c>
      <c r="M149" s="8" t="s">
        <v>32</v>
      </c>
      <c r="N149" t="s">
        <v>37</v>
      </c>
      <c r="O149" t="s">
        <v>135</v>
      </c>
      <c r="P149">
        <v>1</v>
      </c>
      <c r="Q149">
        <v>38</v>
      </c>
      <c r="S149" s="3">
        <v>38</v>
      </c>
      <c r="T149" t="s">
        <v>917</v>
      </c>
      <c r="U149" t="s">
        <v>36</v>
      </c>
      <c r="V149">
        <v>7</v>
      </c>
      <c r="W149">
        <v>11</v>
      </c>
      <c r="X149">
        <v>34</v>
      </c>
      <c r="Y149" s="9">
        <f t="shared" si="12"/>
        <v>1.1176470588235294</v>
      </c>
      <c r="Z149" s="9">
        <f t="shared" si="13"/>
        <v>3.4545454545454546</v>
      </c>
      <c r="AA149" s="9">
        <f t="shared" si="14"/>
        <v>2.3368983957219251</v>
      </c>
      <c r="AB149" t="s">
        <v>867</v>
      </c>
      <c r="AC149" t="s">
        <v>60</v>
      </c>
      <c r="AD149" s="13">
        <v>47</v>
      </c>
      <c r="AE149" s="64" t="s">
        <v>132</v>
      </c>
    </row>
    <row r="150" spans="1:34" ht="15" customHeight="1" x14ac:dyDescent="0.25">
      <c r="A150" t="s">
        <v>285</v>
      </c>
      <c r="B150" t="s">
        <v>160</v>
      </c>
      <c r="D150" s="5" t="s">
        <v>95</v>
      </c>
      <c r="E150">
        <v>2021</v>
      </c>
      <c r="F150" t="s">
        <v>11</v>
      </c>
      <c r="G150">
        <v>675</v>
      </c>
      <c r="H150" t="s">
        <v>881</v>
      </c>
      <c r="I150" t="s">
        <v>156</v>
      </c>
      <c r="J150" t="s">
        <v>35</v>
      </c>
      <c r="K150" t="s">
        <v>48</v>
      </c>
      <c r="L150" t="s">
        <v>49</v>
      </c>
      <c r="M150" s="8" t="s">
        <v>32</v>
      </c>
      <c r="N150" t="s">
        <v>37</v>
      </c>
      <c r="O150" t="s">
        <v>135</v>
      </c>
      <c r="P150">
        <v>1</v>
      </c>
      <c r="Q150">
        <v>38</v>
      </c>
      <c r="S150" s="3">
        <v>38</v>
      </c>
      <c r="T150" t="s">
        <v>917</v>
      </c>
      <c r="U150" t="s">
        <v>36</v>
      </c>
      <c r="V150">
        <v>7</v>
      </c>
      <c r="W150">
        <v>11</v>
      </c>
      <c r="X150">
        <v>34</v>
      </c>
      <c r="Y150" s="9">
        <f t="shared" si="12"/>
        <v>1.1176470588235294</v>
      </c>
      <c r="Z150" s="9">
        <f t="shared" si="13"/>
        <v>3.4545454545454546</v>
      </c>
      <c r="AA150" s="9">
        <f t="shared" si="14"/>
        <v>2.3368983957219251</v>
      </c>
      <c r="AB150" t="s">
        <v>867</v>
      </c>
      <c r="AC150" t="s">
        <v>60</v>
      </c>
      <c r="AD150" s="13">
        <v>47</v>
      </c>
      <c r="AE150" s="64" t="s">
        <v>132</v>
      </c>
    </row>
    <row r="151" spans="1:34" x14ac:dyDescent="0.25">
      <c r="A151" t="s">
        <v>276</v>
      </c>
      <c r="B151" t="s">
        <v>160</v>
      </c>
      <c r="D151" s="5" t="s">
        <v>87</v>
      </c>
      <c r="E151">
        <v>2021</v>
      </c>
      <c r="F151" t="s">
        <v>11</v>
      </c>
      <c r="G151">
        <v>700</v>
      </c>
      <c r="H151" t="s">
        <v>879</v>
      </c>
      <c r="I151" t="s">
        <v>156</v>
      </c>
      <c r="J151" t="s">
        <v>32</v>
      </c>
      <c r="K151" t="s">
        <v>45</v>
      </c>
      <c r="L151" t="s">
        <v>36</v>
      </c>
      <c r="M151" s="8" t="s">
        <v>32</v>
      </c>
      <c r="N151" t="s">
        <v>37</v>
      </c>
      <c r="O151" t="s">
        <v>36</v>
      </c>
      <c r="P151" s="5">
        <v>2</v>
      </c>
      <c r="Q151" s="5">
        <v>30</v>
      </c>
      <c r="R151" s="5"/>
      <c r="S151" s="5">
        <v>46</v>
      </c>
      <c r="T151" t="s">
        <v>919</v>
      </c>
      <c r="U151" t="s">
        <v>38</v>
      </c>
      <c r="V151">
        <v>8</v>
      </c>
      <c r="W151">
        <v>11</v>
      </c>
      <c r="X151">
        <v>34</v>
      </c>
      <c r="Y151" s="9">
        <f t="shared" si="12"/>
        <v>0.88235294117647056</v>
      </c>
      <c r="Z151" s="9">
        <f t="shared" si="13"/>
        <v>4.1818181818181817</v>
      </c>
      <c r="AA151" s="9">
        <f t="shared" si="14"/>
        <v>3.2994652406417111</v>
      </c>
      <c r="AB151" t="s">
        <v>134</v>
      </c>
      <c r="AC151" t="s">
        <v>61</v>
      </c>
      <c r="AD151" s="2">
        <v>40</v>
      </c>
    </row>
    <row r="152" spans="1:34" x14ac:dyDescent="0.25">
      <c r="A152" t="s">
        <v>277</v>
      </c>
      <c r="B152" t="s">
        <v>160</v>
      </c>
      <c r="D152" s="5" t="s">
        <v>88</v>
      </c>
      <c r="E152">
        <v>2021</v>
      </c>
      <c r="F152" t="s">
        <v>11</v>
      </c>
      <c r="G152">
        <v>700</v>
      </c>
      <c r="H152" t="s">
        <v>158</v>
      </c>
      <c r="I152" t="s">
        <v>156</v>
      </c>
      <c r="J152" t="s">
        <v>625</v>
      </c>
      <c r="K152" t="s">
        <v>48</v>
      </c>
      <c r="L152" t="s">
        <v>49</v>
      </c>
      <c r="M152" s="8" t="s">
        <v>32</v>
      </c>
      <c r="N152" t="s">
        <v>37</v>
      </c>
      <c r="O152" t="s">
        <v>135</v>
      </c>
      <c r="P152">
        <v>1</v>
      </c>
      <c r="Q152">
        <v>38</v>
      </c>
      <c r="S152" s="3">
        <v>38</v>
      </c>
      <c r="T152" t="s">
        <v>919</v>
      </c>
      <c r="U152" t="s">
        <v>158</v>
      </c>
      <c r="V152">
        <v>9</v>
      </c>
      <c r="W152">
        <v>11</v>
      </c>
      <c r="X152">
        <v>42</v>
      </c>
      <c r="Y152" s="9">
        <f t="shared" si="12"/>
        <v>0.90476190476190477</v>
      </c>
      <c r="Z152" s="9">
        <f t="shared" si="13"/>
        <v>3.4545454545454546</v>
      </c>
      <c r="AA152" s="9">
        <f t="shared" si="14"/>
        <v>2.5497835497835499</v>
      </c>
      <c r="AB152" t="s">
        <v>863</v>
      </c>
      <c r="AC152" t="s">
        <v>61</v>
      </c>
      <c r="AD152" s="2">
        <v>35</v>
      </c>
    </row>
    <row r="153" spans="1:34" x14ac:dyDescent="0.25">
      <c r="A153" t="s">
        <v>278</v>
      </c>
      <c r="B153" t="s">
        <v>160</v>
      </c>
      <c r="C153" t="s">
        <v>118</v>
      </c>
      <c r="D153" s="5" t="s">
        <v>89</v>
      </c>
      <c r="E153">
        <v>2021</v>
      </c>
      <c r="F153" t="s">
        <v>11</v>
      </c>
      <c r="G153">
        <v>700</v>
      </c>
      <c r="H153" t="s">
        <v>158</v>
      </c>
      <c r="I153" t="s">
        <v>156</v>
      </c>
      <c r="J153" t="s">
        <v>35</v>
      </c>
      <c r="K153" t="s">
        <v>48</v>
      </c>
      <c r="L153" t="s">
        <v>49</v>
      </c>
      <c r="M153" s="8" t="s">
        <v>32</v>
      </c>
      <c r="N153" t="s">
        <v>37</v>
      </c>
      <c r="O153" t="s">
        <v>135</v>
      </c>
      <c r="P153">
        <v>1</v>
      </c>
      <c r="Q153">
        <v>38</v>
      </c>
      <c r="S153" s="3">
        <v>38</v>
      </c>
      <c r="T153" t="s">
        <v>919</v>
      </c>
      <c r="U153" t="s">
        <v>158</v>
      </c>
      <c r="V153">
        <v>9</v>
      </c>
      <c r="W153">
        <v>11</v>
      </c>
      <c r="X153">
        <v>42</v>
      </c>
      <c r="Y153" s="9">
        <f t="shared" si="12"/>
        <v>0.90476190476190477</v>
      </c>
      <c r="Z153" s="9">
        <f t="shared" si="13"/>
        <v>3.4545454545454546</v>
      </c>
      <c r="AA153" s="9">
        <f t="shared" si="14"/>
        <v>2.5497835497835499</v>
      </c>
      <c r="AB153" t="s">
        <v>22</v>
      </c>
      <c r="AC153" t="s">
        <v>61</v>
      </c>
      <c r="AD153" s="2">
        <v>35</v>
      </c>
    </row>
    <row r="154" spans="1:34" x14ac:dyDescent="0.25">
      <c r="A154" t="s">
        <v>279</v>
      </c>
      <c r="B154" t="s">
        <v>160</v>
      </c>
      <c r="D154" s="5" t="s">
        <v>90</v>
      </c>
      <c r="E154">
        <v>2020</v>
      </c>
      <c r="F154" t="s">
        <v>11</v>
      </c>
      <c r="G154">
        <v>700</v>
      </c>
      <c r="H154" t="s">
        <v>879</v>
      </c>
      <c r="I154" t="s">
        <v>156</v>
      </c>
      <c r="J154" t="s">
        <v>32</v>
      </c>
      <c r="K154" t="s">
        <v>45</v>
      </c>
      <c r="L154" t="s">
        <v>36</v>
      </c>
      <c r="M154" s="8" t="s">
        <v>32</v>
      </c>
      <c r="N154" t="s">
        <v>37</v>
      </c>
      <c r="O154" t="s">
        <v>36</v>
      </c>
      <c r="P154">
        <v>2</v>
      </c>
      <c r="Q154">
        <v>30</v>
      </c>
      <c r="S154">
        <v>46</v>
      </c>
      <c r="T154" t="s">
        <v>919</v>
      </c>
      <c r="U154" t="s">
        <v>38</v>
      </c>
      <c r="V154">
        <v>8</v>
      </c>
      <c r="W154">
        <v>11</v>
      </c>
      <c r="X154">
        <v>34</v>
      </c>
      <c r="Y154" s="9">
        <f t="shared" si="12"/>
        <v>0.88235294117647056</v>
      </c>
      <c r="Z154" s="9">
        <f t="shared" si="13"/>
        <v>4.1818181818181817</v>
      </c>
      <c r="AA154" s="9">
        <f t="shared" si="14"/>
        <v>3.2994652406417111</v>
      </c>
      <c r="AB154" t="s">
        <v>134</v>
      </c>
      <c r="AC154" t="s">
        <v>61</v>
      </c>
      <c r="AD154" s="2">
        <v>40</v>
      </c>
    </row>
    <row r="155" spans="1:34" x14ac:dyDescent="0.25">
      <c r="A155" t="s">
        <v>280</v>
      </c>
      <c r="B155" t="s">
        <v>160</v>
      </c>
      <c r="D155" s="5" t="s">
        <v>90</v>
      </c>
      <c r="E155">
        <v>2021</v>
      </c>
      <c r="F155" t="s">
        <v>11</v>
      </c>
      <c r="G155">
        <v>700</v>
      </c>
      <c r="H155" t="s">
        <v>879</v>
      </c>
      <c r="I155" t="s">
        <v>156</v>
      </c>
      <c r="J155" t="s">
        <v>156</v>
      </c>
      <c r="K155" t="s">
        <v>45</v>
      </c>
      <c r="L155" t="s">
        <v>36</v>
      </c>
      <c r="M155" s="8" t="s">
        <v>32</v>
      </c>
      <c r="N155" t="s">
        <v>37</v>
      </c>
      <c r="O155" t="s">
        <v>36</v>
      </c>
      <c r="P155">
        <v>2</v>
      </c>
      <c r="Q155">
        <v>30</v>
      </c>
      <c r="S155">
        <v>46</v>
      </c>
      <c r="T155" t="s">
        <v>919</v>
      </c>
      <c r="U155" t="s">
        <v>108</v>
      </c>
      <c r="V155">
        <v>8</v>
      </c>
      <c r="W155">
        <v>11</v>
      </c>
      <c r="X155">
        <v>34</v>
      </c>
      <c r="Y155" s="9">
        <f t="shared" si="12"/>
        <v>0.88235294117647056</v>
      </c>
      <c r="Z155" s="9">
        <f t="shared" si="13"/>
        <v>4.1818181818181817</v>
      </c>
      <c r="AA155" s="9">
        <f t="shared" si="14"/>
        <v>3.2994652406417111</v>
      </c>
      <c r="AB155" t="s">
        <v>153</v>
      </c>
      <c r="AC155" t="s">
        <v>61</v>
      </c>
      <c r="AD155" s="2">
        <v>40</v>
      </c>
    </row>
    <row r="156" spans="1:34" x14ac:dyDescent="0.25">
      <c r="A156" t="s">
        <v>281</v>
      </c>
      <c r="B156" t="s">
        <v>160</v>
      </c>
      <c r="C156" t="s">
        <v>118</v>
      </c>
      <c r="D156" s="5" t="s">
        <v>91</v>
      </c>
      <c r="E156">
        <v>2021</v>
      </c>
      <c r="F156" t="s">
        <v>11</v>
      </c>
      <c r="G156">
        <v>700</v>
      </c>
      <c r="H156" t="s">
        <v>879</v>
      </c>
      <c r="I156" t="s">
        <v>156</v>
      </c>
      <c r="J156" t="s">
        <v>156</v>
      </c>
      <c r="K156" t="s">
        <v>45</v>
      </c>
      <c r="L156" t="s">
        <v>36</v>
      </c>
      <c r="M156" s="8" t="s">
        <v>32</v>
      </c>
      <c r="N156" t="s">
        <v>37</v>
      </c>
      <c r="O156" t="s">
        <v>36</v>
      </c>
      <c r="P156">
        <v>2</v>
      </c>
      <c r="Q156">
        <v>30</v>
      </c>
      <c r="S156">
        <v>46</v>
      </c>
      <c r="T156" t="s">
        <v>919</v>
      </c>
      <c r="U156" t="s">
        <v>108</v>
      </c>
      <c r="V156">
        <v>8</v>
      </c>
      <c r="W156">
        <v>11</v>
      </c>
      <c r="X156">
        <v>34</v>
      </c>
      <c r="Y156" s="9">
        <f t="shared" si="12"/>
        <v>0.88235294117647056</v>
      </c>
      <c r="Z156" s="9">
        <f t="shared" si="13"/>
        <v>4.1818181818181817</v>
      </c>
      <c r="AA156" s="9">
        <f t="shared" si="14"/>
        <v>3.2994652406417111</v>
      </c>
      <c r="AB156" t="s">
        <v>153</v>
      </c>
      <c r="AC156" t="s">
        <v>61</v>
      </c>
      <c r="AD156" s="2">
        <v>40</v>
      </c>
    </row>
    <row r="157" spans="1:34" x14ac:dyDescent="0.25">
      <c r="A157" t="s">
        <v>716</v>
      </c>
      <c r="B157" t="s">
        <v>176</v>
      </c>
      <c r="D157" t="s">
        <v>691</v>
      </c>
      <c r="F157" t="s">
        <v>58</v>
      </c>
      <c r="G157">
        <v>700</v>
      </c>
      <c r="H157" t="s">
        <v>887</v>
      </c>
      <c r="I157" t="s">
        <v>26</v>
      </c>
      <c r="J157" t="s">
        <v>32</v>
      </c>
      <c r="K157" t="s">
        <v>48</v>
      </c>
      <c r="L157" t="s">
        <v>783</v>
      </c>
      <c r="M157" t="s">
        <v>32</v>
      </c>
      <c r="N157" t="s">
        <v>50</v>
      </c>
      <c r="O157" t="s">
        <v>38</v>
      </c>
      <c r="P157">
        <v>3</v>
      </c>
      <c r="Q157">
        <v>28</v>
      </c>
      <c r="R157">
        <v>38</v>
      </c>
      <c r="S157" s="4">
        <v>48</v>
      </c>
      <c r="T157" t="s">
        <v>919</v>
      </c>
      <c r="U157" t="s">
        <v>697</v>
      </c>
      <c r="V157">
        <v>9</v>
      </c>
      <c r="W157">
        <v>11</v>
      </c>
      <c r="X157">
        <v>34</v>
      </c>
      <c r="Y157" s="9">
        <f t="shared" si="12"/>
        <v>0.82352941176470584</v>
      </c>
      <c r="Z157" s="9">
        <f t="shared" si="13"/>
        <v>4.3636363636363633</v>
      </c>
      <c r="AA157" s="9">
        <f t="shared" si="14"/>
        <v>3.5401069518716577</v>
      </c>
      <c r="AB157" t="s">
        <v>678</v>
      </c>
      <c r="AC157" t="s">
        <v>679</v>
      </c>
      <c r="AD157" s="2">
        <v>42</v>
      </c>
    </row>
    <row r="158" spans="1:34" x14ac:dyDescent="0.25">
      <c r="A158" t="s">
        <v>717</v>
      </c>
      <c r="B158" t="s">
        <v>176</v>
      </c>
      <c r="D158" t="s">
        <v>692</v>
      </c>
      <c r="F158" t="s">
        <v>58</v>
      </c>
      <c r="G158">
        <v>700</v>
      </c>
      <c r="H158" t="s">
        <v>887</v>
      </c>
      <c r="I158" t="s">
        <v>26</v>
      </c>
      <c r="J158" t="s">
        <v>32</v>
      </c>
      <c r="K158" t="s">
        <v>48</v>
      </c>
      <c r="L158" t="s">
        <v>783</v>
      </c>
      <c r="M158" t="s">
        <v>32</v>
      </c>
      <c r="N158" t="s">
        <v>50</v>
      </c>
      <c r="O158" t="s">
        <v>38</v>
      </c>
      <c r="P158">
        <v>3</v>
      </c>
      <c r="Q158">
        <v>28</v>
      </c>
      <c r="R158">
        <v>38</v>
      </c>
      <c r="S158" s="4">
        <v>48</v>
      </c>
      <c r="T158" t="s">
        <v>919</v>
      </c>
      <c r="U158" t="s">
        <v>697</v>
      </c>
      <c r="V158">
        <v>9</v>
      </c>
      <c r="W158">
        <v>11</v>
      </c>
      <c r="X158">
        <v>34</v>
      </c>
      <c r="Y158" s="9">
        <f t="shared" si="12"/>
        <v>0.82352941176470584</v>
      </c>
      <c r="Z158" s="9">
        <f t="shared" si="13"/>
        <v>4.3636363636363633</v>
      </c>
      <c r="AA158" s="9">
        <f t="shared" si="14"/>
        <v>3.5401069518716577</v>
      </c>
      <c r="AB158" t="s">
        <v>678</v>
      </c>
      <c r="AC158" t="s">
        <v>679</v>
      </c>
      <c r="AD158" s="2">
        <v>42</v>
      </c>
    </row>
    <row r="159" spans="1:34" x14ac:dyDescent="0.25">
      <c r="A159" t="s">
        <v>723</v>
      </c>
      <c r="B159" t="s">
        <v>176</v>
      </c>
      <c r="D159" t="s">
        <v>700</v>
      </c>
      <c r="F159" t="s">
        <v>858</v>
      </c>
      <c r="G159">
        <v>700</v>
      </c>
      <c r="H159" t="s">
        <v>703</v>
      </c>
      <c r="I159" t="s">
        <v>26</v>
      </c>
      <c r="J159" t="s">
        <v>32</v>
      </c>
      <c r="K159" t="s">
        <v>48</v>
      </c>
      <c r="L159" t="s">
        <v>49</v>
      </c>
      <c r="M159" t="s">
        <v>32</v>
      </c>
      <c r="N159" t="s">
        <v>50</v>
      </c>
      <c r="O159" t="s">
        <v>701</v>
      </c>
      <c r="P159">
        <v>1</v>
      </c>
      <c r="Q159">
        <v>40</v>
      </c>
      <c r="S159" s="3">
        <v>40</v>
      </c>
      <c r="T159" t="s">
        <v>919</v>
      </c>
      <c r="U159" t="s">
        <v>501</v>
      </c>
      <c r="V159">
        <v>8</v>
      </c>
      <c r="W159">
        <v>11</v>
      </c>
      <c r="X159">
        <v>34</v>
      </c>
      <c r="Y159" s="9">
        <f t="shared" si="12"/>
        <v>1.1764705882352942</v>
      </c>
      <c r="Z159" s="9">
        <f t="shared" si="13"/>
        <v>3.6363636363636362</v>
      </c>
      <c r="AA159" s="9">
        <f t="shared" si="14"/>
        <v>2.4598930481283423</v>
      </c>
      <c r="AB159" t="s">
        <v>499</v>
      </c>
      <c r="AC159" t="s">
        <v>60</v>
      </c>
      <c r="AD159" s="13">
        <v>47</v>
      </c>
      <c r="AE159" s="64" t="s">
        <v>356</v>
      </c>
    </row>
    <row r="160" spans="1:34" x14ac:dyDescent="0.25">
      <c r="A160" t="s">
        <v>830</v>
      </c>
      <c r="B160" t="s">
        <v>168</v>
      </c>
      <c r="D160" t="s">
        <v>729</v>
      </c>
      <c r="F160" t="s">
        <v>75</v>
      </c>
      <c r="G160">
        <v>700</v>
      </c>
      <c r="H160" t="s">
        <v>38</v>
      </c>
      <c r="I160" t="s">
        <v>26</v>
      </c>
      <c r="J160" t="s">
        <v>32</v>
      </c>
      <c r="K160" t="s">
        <v>45</v>
      </c>
      <c r="L160" t="s">
        <v>36</v>
      </c>
      <c r="M160" t="s">
        <v>732</v>
      </c>
      <c r="N160" t="s">
        <v>32</v>
      </c>
      <c r="O160" t="s">
        <v>38</v>
      </c>
      <c r="P160">
        <v>3</v>
      </c>
      <c r="Q160">
        <v>22</v>
      </c>
      <c r="R160">
        <v>32</v>
      </c>
      <c r="S160" s="4">
        <v>42</v>
      </c>
      <c r="T160" t="s">
        <v>917</v>
      </c>
      <c r="U160" t="s">
        <v>36</v>
      </c>
      <c r="V160">
        <v>8</v>
      </c>
      <c r="W160">
        <v>11</v>
      </c>
      <c r="X160">
        <v>34</v>
      </c>
      <c r="Y160" s="9">
        <f t="shared" si="12"/>
        <v>0.6470588235294118</v>
      </c>
      <c r="Z160" s="9">
        <f t="shared" si="13"/>
        <v>3.8181818181818183</v>
      </c>
      <c r="AA160" s="9">
        <f t="shared" si="14"/>
        <v>3.1711229946524067</v>
      </c>
      <c r="AB160" t="s">
        <v>734</v>
      </c>
      <c r="AC160" t="s">
        <v>61</v>
      </c>
      <c r="AD160" s="2">
        <v>40</v>
      </c>
    </row>
    <row r="161" spans="1:32" x14ac:dyDescent="0.25">
      <c r="A161" t="s">
        <v>388</v>
      </c>
      <c r="B161" t="s">
        <v>175</v>
      </c>
      <c r="D161" t="s">
        <v>359</v>
      </c>
      <c r="E161">
        <v>2021</v>
      </c>
      <c r="F161" t="s">
        <v>75</v>
      </c>
      <c r="G161">
        <v>700</v>
      </c>
      <c r="H161" t="s">
        <v>360</v>
      </c>
      <c r="I161" t="s">
        <v>910</v>
      </c>
      <c r="J161" t="s">
        <v>625</v>
      </c>
      <c r="K161" t="s">
        <v>48</v>
      </c>
      <c r="L161" t="s">
        <v>49</v>
      </c>
      <c r="M161" t="s">
        <v>32</v>
      </c>
      <c r="N161" t="s">
        <v>50</v>
      </c>
      <c r="O161" t="s">
        <v>32</v>
      </c>
      <c r="P161">
        <v>1</v>
      </c>
      <c r="Q161">
        <v>38</v>
      </c>
      <c r="S161" s="3">
        <v>38</v>
      </c>
      <c r="T161" s="3"/>
      <c r="U161" t="s">
        <v>360</v>
      </c>
      <c r="V161">
        <v>10</v>
      </c>
      <c r="W161">
        <v>11</v>
      </c>
      <c r="X161">
        <v>51</v>
      </c>
      <c r="Y161" s="9">
        <f t="shared" si="12"/>
        <v>0.74509803921568629</v>
      </c>
      <c r="Z161" s="9">
        <f t="shared" si="13"/>
        <v>3.4545454545454546</v>
      </c>
      <c r="AA161" s="9">
        <f t="shared" si="14"/>
        <v>2.7094474153297683</v>
      </c>
      <c r="AB161" t="s">
        <v>206</v>
      </c>
      <c r="AC161" t="s">
        <v>61</v>
      </c>
      <c r="AD161" s="13" t="s">
        <v>355</v>
      </c>
      <c r="AE161" s="64" t="s">
        <v>356</v>
      </c>
      <c r="AF161" s="2"/>
    </row>
    <row r="162" spans="1:32" x14ac:dyDescent="0.25">
      <c r="A162" t="s">
        <v>525</v>
      </c>
      <c r="B162" t="s">
        <v>163</v>
      </c>
      <c r="D162" s="5" t="s">
        <v>414</v>
      </c>
      <c r="E162" s="5"/>
      <c r="F162" s="5" t="s">
        <v>58</v>
      </c>
      <c r="G162" s="5">
        <v>700</v>
      </c>
      <c r="H162" s="5" t="s">
        <v>42</v>
      </c>
      <c r="I162" s="5" t="s">
        <v>26</v>
      </c>
      <c r="J162" s="5" t="s">
        <v>35</v>
      </c>
      <c r="K162" s="5" t="s">
        <v>48</v>
      </c>
      <c r="L162" s="5" t="s">
        <v>453</v>
      </c>
      <c r="M162" s="5" t="s">
        <v>32</v>
      </c>
      <c r="N162" s="5" t="s">
        <v>431</v>
      </c>
      <c r="O162" s="5" t="s">
        <v>456</v>
      </c>
      <c r="P162" s="5">
        <v>2</v>
      </c>
      <c r="Q162" s="5">
        <v>30</v>
      </c>
      <c r="R162" s="5"/>
      <c r="S162" s="8">
        <v>46</v>
      </c>
      <c r="T162" t="s">
        <v>919</v>
      </c>
      <c r="U162" s="5" t="s">
        <v>38</v>
      </c>
      <c r="V162" s="5">
        <v>7</v>
      </c>
      <c r="W162" s="5">
        <v>12</v>
      </c>
      <c r="X162" s="5">
        <v>32</v>
      </c>
      <c r="Y162" s="9">
        <f t="shared" si="12"/>
        <v>0.9375</v>
      </c>
      <c r="Z162" s="9">
        <f t="shared" si="13"/>
        <v>3.8333333333333335</v>
      </c>
      <c r="AA162" s="9">
        <f t="shared" si="14"/>
        <v>2.8958333333333335</v>
      </c>
      <c r="AB162" s="5" t="s">
        <v>457</v>
      </c>
      <c r="AC162" s="5" t="s">
        <v>60</v>
      </c>
      <c r="AD162" s="13" t="s">
        <v>32</v>
      </c>
      <c r="AE162" s="64" t="s">
        <v>433</v>
      </c>
      <c r="AF162" s="5"/>
    </row>
    <row r="163" spans="1:32" x14ac:dyDescent="0.25">
      <c r="A163" t="s">
        <v>526</v>
      </c>
      <c r="B163" t="s">
        <v>163</v>
      </c>
      <c r="D163" s="5" t="s">
        <v>415</v>
      </c>
      <c r="E163" s="5"/>
      <c r="F163" s="5" t="s">
        <v>58</v>
      </c>
      <c r="G163" s="5">
        <v>700</v>
      </c>
      <c r="H163" s="5" t="s">
        <v>42</v>
      </c>
      <c r="I163" s="5" t="s">
        <v>26</v>
      </c>
      <c r="J163" s="5" t="s">
        <v>35</v>
      </c>
      <c r="K163" s="5" t="s">
        <v>48</v>
      </c>
      <c r="L163" s="5" t="s">
        <v>453</v>
      </c>
      <c r="M163" s="5" t="s">
        <v>32</v>
      </c>
      <c r="N163" s="5" t="s">
        <v>431</v>
      </c>
      <c r="O163" s="5" t="s">
        <v>456</v>
      </c>
      <c r="P163" s="5">
        <v>2</v>
      </c>
      <c r="Q163" s="5">
        <v>30</v>
      </c>
      <c r="R163" s="5"/>
      <c r="S163" s="8">
        <v>46</v>
      </c>
      <c r="T163" t="s">
        <v>919</v>
      </c>
      <c r="U163" s="5" t="s">
        <v>38</v>
      </c>
      <c r="V163" s="5">
        <v>7</v>
      </c>
      <c r="W163" s="5">
        <v>12</v>
      </c>
      <c r="X163" s="5">
        <v>32</v>
      </c>
      <c r="Y163" s="9">
        <f t="shared" si="12"/>
        <v>0.9375</v>
      </c>
      <c r="Z163" s="9">
        <f t="shared" si="13"/>
        <v>3.8333333333333335</v>
      </c>
      <c r="AA163" s="9">
        <f t="shared" si="14"/>
        <v>2.8958333333333335</v>
      </c>
      <c r="AB163" s="5" t="s">
        <v>457</v>
      </c>
      <c r="AC163" s="5" t="s">
        <v>60</v>
      </c>
      <c r="AD163" s="13" t="s">
        <v>32</v>
      </c>
      <c r="AE163" s="64" t="s">
        <v>433</v>
      </c>
      <c r="AF163" s="5"/>
    </row>
    <row r="164" spans="1:32" x14ac:dyDescent="0.25">
      <c r="A164" t="s">
        <v>793</v>
      </c>
      <c r="B164" t="s">
        <v>174</v>
      </c>
      <c r="D164" t="s">
        <v>741</v>
      </c>
      <c r="F164" t="s">
        <v>11</v>
      </c>
      <c r="G164">
        <v>700</v>
      </c>
      <c r="H164" t="s">
        <v>762</v>
      </c>
      <c r="I164" t="s">
        <v>156</v>
      </c>
      <c r="J164" t="s">
        <v>32</v>
      </c>
      <c r="K164" t="s">
        <v>48</v>
      </c>
      <c r="L164" t="s">
        <v>38</v>
      </c>
      <c r="M164" t="s">
        <v>32</v>
      </c>
      <c r="N164" t="s">
        <v>50</v>
      </c>
      <c r="O164" t="s">
        <v>108</v>
      </c>
      <c r="P164">
        <v>3</v>
      </c>
      <c r="Q164">
        <v>26</v>
      </c>
      <c r="R164">
        <v>36</v>
      </c>
      <c r="S164">
        <v>48</v>
      </c>
      <c r="T164" t="s">
        <v>919</v>
      </c>
      <c r="U164" t="s">
        <v>108</v>
      </c>
      <c r="V164">
        <v>9</v>
      </c>
      <c r="W164">
        <v>11</v>
      </c>
      <c r="X164">
        <v>32</v>
      </c>
      <c r="Y164" s="9">
        <f t="shared" si="12"/>
        <v>0.8125</v>
      </c>
      <c r="Z164" s="9">
        <f t="shared" si="13"/>
        <v>4.3636363636363633</v>
      </c>
      <c r="AA164" s="9">
        <f t="shared" si="14"/>
        <v>3.5511363636363633</v>
      </c>
      <c r="AB164" t="s">
        <v>764</v>
      </c>
      <c r="AC164" t="s">
        <v>61</v>
      </c>
      <c r="AD164" s="2">
        <v>32</v>
      </c>
    </row>
    <row r="165" spans="1:32" x14ac:dyDescent="0.25">
      <c r="A165" t="s">
        <v>794</v>
      </c>
      <c r="B165" t="s">
        <v>174</v>
      </c>
      <c r="D165" t="s">
        <v>742</v>
      </c>
      <c r="F165" t="s">
        <v>11</v>
      </c>
      <c r="G165">
        <v>700</v>
      </c>
      <c r="H165" t="s">
        <v>762</v>
      </c>
      <c r="I165" t="s">
        <v>156</v>
      </c>
      <c r="J165" t="s">
        <v>32</v>
      </c>
      <c r="K165" t="s">
        <v>48</v>
      </c>
      <c r="L165" t="s">
        <v>38</v>
      </c>
      <c r="M165" t="s">
        <v>32</v>
      </c>
      <c r="N165" t="s">
        <v>50</v>
      </c>
      <c r="O165" t="s">
        <v>108</v>
      </c>
      <c r="P165">
        <v>3</v>
      </c>
      <c r="Q165">
        <v>26</v>
      </c>
      <c r="R165">
        <v>36</v>
      </c>
      <c r="S165">
        <v>48</v>
      </c>
      <c r="T165" t="s">
        <v>919</v>
      </c>
      <c r="U165" t="s">
        <v>108</v>
      </c>
      <c r="V165">
        <v>9</v>
      </c>
      <c r="W165">
        <v>11</v>
      </c>
      <c r="X165">
        <v>32</v>
      </c>
      <c r="Y165" s="9">
        <f t="shared" si="12"/>
        <v>0.8125</v>
      </c>
      <c r="Z165" s="9">
        <f t="shared" si="13"/>
        <v>4.3636363636363633</v>
      </c>
      <c r="AA165" s="9">
        <f t="shared" si="14"/>
        <v>3.5511363636363633</v>
      </c>
      <c r="AB165" t="s">
        <v>764</v>
      </c>
      <c r="AC165" t="s">
        <v>61</v>
      </c>
      <c r="AD165" s="2">
        <v>32</v>
      </c>
    </row>
    <row r="166" spans="1:32" x14ac:dyDescent="0.25">
      <c r="A166" t="s">
        <v>243</v>
      </c>
      <c r="B166" t="s">
        <v>55</v>
      </c>
      <c r="C166" t="s">
        <v>119</v>
      </c>
      <c r="D166" t="s">
        <v>67</v>
      </c>
      <c r="E166">
        <v>2020</v>
      </c>
      <c r="F166" t="s">
        <v>31</v>
      </c>
      <c r="G166">
        <v>710</v>
      </c>
      <c r="H166" t="s">
        <v>38</v>
      </c>
      <c r="I166" t="s">
        <v>26</v>
      </c>
      <c r="J166" t="s">
        <v>32</v>
      </c>
      <c r="K166" t="s">
        <v>48</v>
      </c>
      <c r="L166" s="5" t="s">
        <v>453</v>
      </c>
      <c r="M166" t="s">
        <v>32</v>
      </c>
      <c r="N166" t="s">
        <v>37</v>
      </c>
      <c r="O166" t="s">
        <v>32</v>
      </c>
      <c r="P166">
        <v>2</v>
      </c>
      <c r="Q166">
        <v>30</v>
      </c>
      <c r="S166">
        <v>46</v>
      </c>
      <c r="T166" t="s">
        <v>919</v>
      </c>
      <c r="U166" t="s">
        <v>38</v>
      </c>
      <c r="V166">
        <v>8</v>
      </c>
      <c r="W166">
        <v>11</v>
      </c>
      <c r="X166">
        <v>34</v>
      </c>
      <c r="Y166" s="9">
        <f t="shared" si="12"/>
        <v>0.88235294117647056</v>
      </c>
      <c r="Z166" s="9">
        <f t="shared" si="13"/>
        <v>4.1818181818181817</v>
      </c>
      <c r="AA166" s="9">
        <f t="shared" si="14"/>
        <v>3.2994652406417111</v>
      </c>
      <c r="AB166" t="s">
        <v>53</v>
      </c>
      <c r="AC166" t="s">
        <v>60</v>
      </c>
      <c r="AD166" s="2">
        <v>38</v>
      </c>
    </row>
    <row r="167" spans="1:32" x14ac:dyDescent="0.25">
      <c r="A167" t="s">
        <v>230</v>
      </c>
      <c r="B167" t="s">
        <v>9</v>
      </c>
      <c r="C167" t="s">
        <v>118</v>
      </c>
      <c r="D167" t="s">
        <v>30</v>
      </c>
      <c r="E167">
        <v>2020</v>
      </c>
      <c r="F167" t="s">
        <v>31</v>
      </c>
      <c r="G167">
        <v>710</v>
      </c>
      <c r="H167" t="s">
        <v>881</v>
      </c>
      <c r="I167" t="s">
        <v>26</v>
      </c>
      <c r="J167" t="s">
        <v>32</v>
      </c>
      <c r="K167" t="s">
        <v>48</v>
      </c>
      <c r="L167" s="5" t="s">
        <v>453</v>
      </c>
      <c r="M167" t="s">
        <v>32</v>
      </c>
      <c r="N167" t="s">
        <v>37</v>
      </c>
      <c r="O167" t="s">
        <v>32</v>
      </c>
      <c r="P167">
        <v>2</v>
      </c>
      <c r="Q167">
        <v>30</v>
      </c>
      <c r="S167">
        <v>46</v>
      </c>
      <c r="T167" t="s">
        <v>919</v>
      </c>
      <c r="U167" t="s">
        <v>38</v>
      </c>
      <c r="V167">
        <v>8</v>
      </c>
      <c r="W167">
        <v>11</v>
      </c>
      <c r="X167" s="1">
        <v>34</v>
      </c>
      <c r="Y167" s="9">
        <f t="shared" si="12"/>
        <v>0.88235294117647056</v>
      </c>
      <c r="Z167" s="9">
        <f t="shared" si="13"/>
        <v>4.1818181818181817</v>
      </c>
      <c r="AA167" s="9">
        <f t="shared" si="14"/>
        <v>3.2994652406417111</v>
      </c>
      <c r="AB167" t="s">
        <v>22</v>
      </c>
      <c r="AC167" t="s">
        <v>61</v>
      </c>
      <c r="AD167" s="2">
        <v>38</v>
      </c>
    </row>
    <row r="168" spans="1:32" x14ac:dyDescent="0.25">
      <c r="A168" t="s">
        <v>446</v>
      </c>
      <c r="B168" t="s">
        <v>162</v>
      </c>
      <c r="D168" t="s">
        <v>403</v>
      </c>
      <c r="F168" t="s">
        <v>858</v>
      </c>
      <c r="G168">
        <v>750</v>
      </c>
      <c r="H168" t="s">
        <v>404</v>
      </c>
      <c r="I168" t="s">
        <v>156</v>
      </c>
      <c r="J168" t="s">
        <v>35</v>
      </c>
      <c r="K168" t="s">
        <v>48</v>
      </c>
      <c r="L168" t="s">
        <v>49</v>
      </c>
      <c r="M168" t="s">
        <v>32</v>
      </c>
      <c r="N168" t="s">
        <v>37</v>
      </c>
      <c r="O168" t="s">
        <v>32</v>
      </c>
      <c r="P168">
        <v>1</v>
      </c>
      <c r="Q168">
        <v>38</v>
      </c>
      <c r="S168" s="3">
        <v>38</v>
      </c>
      <c r="T168" t="s">
        <v>919</v>
      </c>
      <c r="U168" t="s">
        <v>503</v>
      </c>
      <c r="V168">
        <v>9</v>
      </c>
      <c r="W168">
        <v>11</v>
      </c>
      <c r="X168">
        <v>36</v>
      </c>
      <c r="Y168" s="9">
        <f t="shared" si="12"/>
        <v>1.0555555555555556</v>
      </c>
      <c r="Z168" s="9">
        <f t="shared" si="13"/>
        <v>3.4545454545454546</v>
      </c>
      <c r="AA168" s="9">
        <f t="shared" si="14"/>
        <v>2.3989898989898988</v>
      </c>
      <c r="AB168" t="s">
        <v>405</v>
      </c>
      <c r="AC168" t="s">
        <v>60</v>
      </c>
      <c r="AD168" s="62">
        <v>38</v>
      </c>
      <c r="AE168" s="68"/>
    </row>
    <row r="169" spans="1:32" x14ac:dyDescent="0.25">
      <c r="A169" t="s">
        <v>237</v>
      </c>
      <c r="B169" t="s">
        <v>55</v>
      </c>
      <c r="C169" t="s">
        <v>119</v>
      </c>
      <c r="D169" t="s">
        <v>63</v>
      </c>
      <c r="E169">
        <v>2021</v>
      </c>
      <c r="F169" t="s">
        <v>31</v>
      </c>
      <c r="G169">
        <v>750</v>
      </c>
      <c r="H169" t="s">
        <v>38</v>
      </c>
      <c r="I169" t="s">
        <v>26</v>
      </c>
      <c r="J169" t="s">
        <v>107</v>
      </c>
      <c r="K169" t="s">
        <v>48</v>
      </c>
      <c r="L169" t="s">
        <v>108</v>
      </c>
      <c r="M169" t="s">
        <v>201</v>
      </c>
      <c r="N169" t="s">
        <v>32</v>
      </c>
      <c r="O169" t="s">
        <v>133</v>
      </c>
      <c r="P169">
        <v>2</v>
      </c>
      <c r="Q169">
        <v>30</v>
      </c>
      <c r="S169">
        <v>46</v>
      </c>
      <c r="T169" t="s">
        <v>919</v>
      </c>
      <c r="U169" t="s">
        <v>109</v>
      </c>
      <c r="V169">
        <v>9</v>
      </c>
      <c r="W169">
        <v>11</v>
      </c>
      <c r="X169" s="1">
        <v>36</v>
      </c>
      <c r="Y169" s="9">
        <f t="shared" si="12"/>
        <v>0.83333333333333337</v>
      </c>
      <c r="Z169" s="9">
        <f t="shared" si="13"/>
        <v>4.1818181818181817</v>
      </c>
      <c r="AA169" s="9">
        <f t="shared" si="14"/>
        <v>3.3484848484848482</v>
      </c>
      <c r="AB169" t="s">
        <v>22</v>
      </c>
      <c r="AC169" t="s">
        <v>61</v>
      </c>
      <c r="AD169" s="2">
        <v>38</v>
      </c>
    </row>
    <row r="170" spans="1:32" x14ac:dyDescent="0.25">
      <c r="A170" t="s">
        <v>827</v>
      </c>
      <c r="B170" t="s">
        <v>168</v>
      </c>
      <c r="D170" t="s">
        <v>726</v>
      </c>
      <c r="F170" t="s">
        <v>75</v>
      </c>
      <c r="G170">
        <v>750</v>
      </c>
      <c r="H170" t="s">
        <v>353</v>
      </c>
      <c r="I170" t="s">
        <v>26</v>
      </c>
      <c r="J170" t="s">
        <v>26</v>
      </c>
      <c r="K170" t="s">
        <v>48</v>
      </c>
      <c r="L170" t="s">
        <v>49</v>
      </c>
      <c r="M170" t="s">
        <v>732</v>
      </c>
      <c r="N170" t="s">
        <v>32</v>
      </c>
      <c r="O170" t="s">
        <v>733</v>
      </c>
      <c r="P170">
        <v>1</v>
      </c>
      <c r="Q170">
        <v>36</v>
      </c>
      <c r="S170" s="3">
        <v>36</v>
      </c>
      <c r="T170" t="s">
        <v>919</v>
      </c>
      <c r="U170" t="s">
        <v>353</v>
      </c>
      <c r="V170">
        <v>10</v>
      </c>
      <c r="W170">
        <v>11</v>
      </c>
      <c r="X170">
        <v>46</v>
      </c>
      <c r="Y170" s="9">
        <f t="shared" si="12"/>
        <v>0.78260869565217395</v>
      </c>
      <c r="Z170" s="9">
        <f t="shared" si="13"/>
        <v>3.2727272727272729</v>
      </c>
      <c r="AA170" s="9">
        <f t="shared" si="14"/>
        <v>2.4901185770750991</v>
      </c>
      <c r="AB170" t="s">
        <v>734</v>
      </c>
      <c r="AC170" t="s">
        <v>61</v>
      </c>
      <c r="AD170" s="13">
        <v>47</v>
      </c>
      <c r="AE170" s="64" t="s">
        <v>132</v>
      </c>
    </row>
    <row r="171" spans="1:32" x14ac:dyDescent="0.25">
      <c r="A171" t="s">
        <v>386</v>
      </c>
      <c r="B171" t="s">
        <v>175</v>
      </c>
      <c r="D171" t="s">
        <v>350</v>
      </c>
      <c r="E171">
        <v>2021</v>
      </c>
      <c r="F171" t="s">
        <v>75</v>
      </c>
      <c r="G171">
        <v>750</v>
      </c>
      <c r="H171" t="s">
        <v>38</v>
      </c>
      <c r="I171" t="s">
        <v>910</v>
      </c>
      <c r="J171" t="s">
        <v>625</v>
      </c>
      <c r="K171" t="s">
        <v>48</v>
      </c>
      <c r="L171" t="s">
        <v>38</v>
      </c>
      <c r="M171" t="s">
        <v>32</v>
      </c>
      <c r="N171" t="s">
        <v>50</v>
      </c>
      <c r="O171" t="s">
        <v>351</v>
      </c>
      <c r="P171">
        <v>3</v>
      </c>
      <c r="Q171">
        <v>26</v>
      </c>
      <c r="R171">
        <v>36</v>
      </c>
      <c r="S171">
        <v>48</v>
      </c>
      <c r="T171" t="s">
        <v>919</v>
      </c>
      <c r="U171" t="s">
        <v>109</v>
      </c>
      <c r="V171">
        <v>9</v>
      </c>
      <c r="W171">
        <v>12</v>
      </c>
      <c r="X171">
        <v>36</v>
      </c>
      <c r="Y171" s="9">
        <f t="shared" si="12"/>
        <v>0.72222222222222221</v>
      </c>
      <c r="Z171" s="9">
        <f t="shared" si="13"/>
        <v>4</v>
      </c>
      <c r="AA171" s="9">
        <f t="shared" si="14"/>
        <v>3.2777777777777777</v>
      </c>
      <c r="AB171" t="s">
        <v>349</v>
      </c>
      <c r="AC171" t="s">
        <v>61</v>
      </c>
      <c r="AD171" s="2">
        <v>40</v>
      </c>
    </row>
    <row r="172" spans="1:32" x14ac:dyDescent="0.25">
      <c r="A172" t="s">
        <v>448</v>
      </c>
      <c r="B172" t="s">
        <v>167</v>
      </c>
      <c r="D172" t="s">
        <v>438</v>
      </c>
      <c r="F172" t="s">
        <v>342</v>
      </c>
      <c r="G172">
        <v>750</v>
      </c>
      <c r="H172" t="s">
        <v>122</v>
      </c>
      <c r="I172" t="s">
        <v>156</v>
      </c>
      <c r="J172" t="s">
        <v>137</v>
      </c>
      <c r="K172" t="s">
        <v>48</v>
      </c>
      <c r="L172" t="s">
        <v>122</v>
      </c>
      <c r="M172" t="s">
        <v>441</v>
      </c>
      <c r="N172" t="s">
        <v>32</v>
      </c>
      <c r="O172" t="s">
        <v>443</v>
      </c>
      <c r="P172">
        <v>2</v>
      </c>
      <c r="Q172">
        <v>34</v>
      </c>
      <c r="S172" s="4">
        <v>46</v>
      </c>
      <c r="T172" t="s">
        <v>917</v>
      </c>
      <c r="U172" t="s">
        <v>122</v>
      </c>
      <c r="V172">
        <v>8</v>
      </c>
      <c r="W172">
        <v>11</v>
      </c>
      <c r="X172">
        <v>32</v>
      </c>
      <c r="Y172" s="9">
        <f t="shared" si="12"/>
        <v>1.0625</v>
      </c>
      <c r="Z172" s="9">
        <f t="shared" si="13"/>
        <v>4.1818181818181817</v>
      </c>
      <c r="AA172" s="9">
        <f t="shared" si="14"/>
        <v>3.1193181818181817</v>
      </c>
      <c r="AB172" t="s">
        <v>141</v>
      </c>
      <c r="AC172" t="s">
        <v>61</v>
      </c>
      <c r="AD172" s="2">
        <v>35</v>
      </c>
    </row>
    <row r="173" spans="1:32" x14ac:dyDescent="0.25">
      <c r="A173" t="s">
        <v>449</v>
      </c>
      <c r="B173" t="s">
        <v>167</v>
      </c>
      <c r="D173" t="s">
        <v>437</v>
      </c>
      <c r="F173" t="s">
        <v>859</v>
      </c>
      <c r="G173">
        <v>750</v>
      </c>
      <c r="H173" t="s">
        <v>122</v>
      </c>
      <c r="I173" t="s">
        <v>156</v>
      </c>
      <c r="J173" t="s">
        <v>137</v>
      </c>
      <c r="K173" t="s">
        <v>48</v>
      </c>
      <c r="L173" t="s">
        <v>122</v>
      </c>
      <c r="M173" t="s">
        <v>441</v>
      </c>
      <c r="N173" t="s">
        <v>32</v>
      </c>
      <c r="O173" t="s">
        <v>443</v>
      </c>
      <c r="P173">
        <v>2</v>
      </c>
      <c r="Q173">
        <v>34</v>
      </c>
      <c r="S173" s="4">
        <v>46</v>
      </c>
      <c r="T173" t="s">
        <v>917</v>
      </c>
      <c r="U173" t="s">
        <v>122</v>
      </c>
      <c r="V173">
        <v>8</v>
      </c>
      <c r="W173">
        <v>11</v>
      </c>
      <c r="X173">
        <v>32</v>
      </c>
      <c r="Y173" s="9">
        <f t="shared" si="12"/>
        <v>1.0625</v>
      </c>
      <c r="Z173" s="9">
        <f t="shared" si="13"/>
        <v>4.1818181818181817</v>
      </c>
      <c r="AA173" s="9">
        <f t="shared" si="14"/>
        <v>3.1193181818181817</v>
      </c>
      <c r="AB173" t="s">
        <v>141</v>
      </c>
      <c r="AC173" t="s">
        <v>61</v>
      </c>
      <c r="AD173" s="2">
        <v>47</v>
      </c>
    </row>
    <row r="174" spans="1:32" x14ac:dyDescent="0.25">
      <c r="A174" t="s">
        <v>829</v>
      </c>
      <c r="B174" t="s">
        <v>168</v>
      </c>
      <c r="D174" t="s">
        <v>728</v>
      </c>
      <c r="F174" t="s">
        <v>75</v>
      </c>
      <c r="G174">
        <v>760</v>
      </c>
      <c r="H174" t="s">
        <v>108</v>
      </c>
      <c r="I174" t="s">
        <v>26</v>
      </c>
      <c r="J174" t="s">
        <v>26</v>
      </c>
      <c r="K174" t="s">
        <v>48</v>
      </c>
      <c r="L174" t="s">
        <v>49</v>
      </c>
      <c r="M174" t="s">
        <v>735</v>
      </c>
      <c r="N174" t="s">
        <v>32</v>
      </c>
      <c r="O174" t="s">
        <v>736</v>
      </c>
      <c r="P174">
        <v>1</v>
      </c>
      <c r="Q174">
        <v>39</v>
      </c>
      <c r="S174" s="3">
        <v>39</v>
      </c>
      <c r="T174" t="s">
        <v>919</v>
      </c>
      <c r="U174" t="s">
        <v>109</v>
      </c>
      <c r="V174">
        <v>9</v>
      </c>
      <c r="W174">
        <v>11</v>
      </c>
      <c r="X174">
        <v>32</v>
      </c>
      <c r="Y174" s="9">
        <f t="shared" si="12"/>
        <v>1.21875</v>
      </c>
      <c r="Z174" s="9">
        <f t="shared" si="13"/>
        <v>3.5454545454545454</v>
      </c>
      <c r="AA174" s="9">
        <f t="shared" si="14"/>
        <v>2.3267045454545454</v>
      </c>
      <c r="AB174" t="s">
        <v>734</v>
      </c>
      <c r="AC174" t="s">
        <v>61</v>
      </c>
      <c r="AD174" s="13">
        <v>47</v>
      </c>
      <c r="AE174" s="64" t="s">
        <v>132</v>
      </c>
    </row>
    <row r="175" spans="1:32" x14ac:dyDescent="0.25">
      <c r="A175" t="s">
        <v>383</v>
      </c>
      <c r="B175" t="s">
        <v>175</v>
      </c>
      <c r="D175" t="s">
        <v>345</v>
      </c>
      <c r="E175">
        <v>2021</v>
      </c>
      <c r="F175" t="s">
        <v>342</v>
      </c>
      <c r="G175">
        <v>760</v>
      </c>
      <c r="H175" t="s">
        <v>346</v>
      </c>
      <c r="I175" t="s">
        <v>26</v>
      </c>
      <c r="J175" t="s">
        <v>26</v>
      </c>
      <c r="K175" t="s">
        <v>48</v>
      </c>
      <c r="L175" t="s">
        <v>49</v>
      </c>
      <c r="M175" t="s">
        <v>32</v>
      </c>
      <c r="N175" t="s">
        <v>50</v>
      </c>
      <c r="O175" t="s">
        <v>32</v>
      </c>
      <c r="P175">
        <v>1</v>
      </c>
      <c r="Q175">
        <v>42</v>
      </c>
      <c r="S175" s="3">
        <v>42</v>
      </c>
      <c r="T175" s="3"/>
      <c r="U175" t="s">
        <v>130</v>
      </c>
      <c r="V175">
        <v>7</v>
      </c>
      <c r="W175" t="s">
        <v>32</v>
      </c>
      <c r="X175" t="s">
        <v>32</v>
      </c>
      <c r="Y175" s="9" t="s">
        <v>32</v>
      </c>
      <c r="Z175" s="9" t="s">
        <v>32</v>
      </c>
      <c r="AA175" s="9"/>
      <c r="AB175" t="s">
        <v>344</v>
      </c>
      <c r="AC175" t="s">
        <v>61</v>
      </c>
      <c r="AD175" s="2">
        <v>32</v>
      </c>
    </row>
    <row r="176" spans="1:32" x14ac:dyDescent="0.25">
      <c r="A176" t="s">
        <v>538</v>
      </c>
      <c r="B176" t="s">
        <v>164</v>
      </c>
      <c r="D176" t="s">
        <v>145</v>
      </c>
      <c r="F176" t="s">
        <v>494</v>
      </c>
      <c r="G176">
        <v>775</v>
      </c>
      <c r="H176" t="s">
        <v>148</v>
      </c>
      <c r="I176" t="s">
        <v>26</v>
      </c>
      <c r="J176" t="s">
        <v>149</v>
      </c>
      <c r="K176" t="s">
        <v>48</v>
      </c>
      <c r="L176" t="s">
        <v>36</v>
      </c>
      <c r="M176" t="s">
        <v>441</v>
      </c>
      <c r="N176" t="s">
        <v>32</v>
      </c>
      <c r="O176" t="s">
        <v>36</v>
      </c>
      <c r="P176">
        <v>3</v>
      </c>
      <c r="Q176">
        <v>30</v>
      </c>
      <c r="R176">
        <v>39</v>
      </c>
      <c r="S176">
        <v>50</v>
      </c>
      <c r="T176" t="s">
        <v>917</v>
      </c>
      <c r="U176" t="s">
        <v>36</v>
      </c>
      <c r="V176">
        <v>7</v>
      </c>
      <c r="W176">
        <v>12</v>
      </c>
      <c r="X176">
        <v>28</v>
      </c>
      <c r="Y176" s="9">
        <f t="shared" ref="Y176:Y202" si="15">Q176/X176</f>
        <v>1.0714285714285714</v>
      </c>
      <c r="Z176" s="9">
        <f t="shared" ref="Z176:Z202" si="16">S176/W176</f>
        <v>4.166666666666667</v>
      </c>
      <c r="AA176" s="9">
        <f t="shared" ref="AA176:AA202" si="17">Z176-Y176</f>
        <v>3.0952380952380958</v>
      </c>
      <c r="AB176" t="s">
        <v>150</v>
      </c>
      <c r="AC176" t="s">
        <v>679</v>
      </c>
      <c r="AD176" s="2">
        <v>32</v>
      </c>
    </row>
    <row r="177" spans="1:34" s="53" customFormat="1" ht="15.75" thickBot="1" x14ac:dyDescent="0.3">
      <c r="A177" s="53" t="s">
        <v>251</v>
      </c>
      <c r="B177" s="53" t="s">
        <v>55</v>
      </c>
      <c r="C177" s="53" t="s">
        <v>119</v>
      </c>
      <c r="D177" s="53" t="s">
        <v>69</v>
      </c>
      <c r="E177" s="53">
        <v>2020</v>
      </c>
      <c r="F177" s="53" t="s">
        <v>11</v>
      </c>
      <c r="G177" s="53">
        <v>780</v>
      </c>
      <c r="H177" s="53" t="s">
        <v>122</v>
      </c>
      <c r="I177" s="53" t="s">
        <v>26</v>
      </c>
      <c r="J177" s="53" t="s">
        <v>27</v>
      </c>
      <c r="K177" s="53" t="s">
        <v>48</v>
      </c>
      <c r="L177" s="53" t="s">
        <v>122</v>
      </c>
      <c r="M177" s="53" t="s">
        <v>32</v>
      </c>
      <c r="N177" s="53" t="s">
        <v>37</v>
      </c>
      <c r="O177" s="53" t="s">
        <v>123</v>
      </c>
      <c r="P177" s="53">
        <v>2</v>
      </c>
      <c r="Q177" s="53">
        <v>34</v>
      </c>
      <c r="S177" s="53">
        <v>50</v>
      </c>
      <c r="T177" s="53" t="s">
        <v>917</v>
      </c>
      <c r="U177" s="53" t="s">
        <v>122</v>
      </c>
      <c r="V177" s="53">
        <v>8</v>
      </c>
      <c r="W177" s="53">
        <v>11</v>
      </c>
      <c r="X177" s="53">
        <v>34</v>
      </c>
      <c r="Y177" s="54">
        <f t="shared" si="15"/>
        <v>1</v>
      </c>
      <c r="Z177" s="54">
        <f t="shared" si="16"/>
        <v>4.5454545454545459</v>
      </c>
      <c r="AA177" s="54">
        <f t="shared" si="17"/>
        <v>3.5454545454545459</v>
      </c>
      <c r="AB177" s="53" t="s">
        <v>22</v>
      </c>
      <c r="AC177" s="53" t="s">
        <v>61</v>
      </c>
      <c r="AD177" s="61">
        <v>32</v>
      </c>
      <c r="AE177" s="69"/>
    </row>
    <row r="178" spans="1:34" x14ac:dyDescent="0.25">
      <c r="A178" t="s">
        <v>269</v>
      </c>
      <c r="B178" t="s">
        <v>160</v>
      </c>
      <c r="D178" s="5" t="s">
        <v>154</v>
      </c>
      <c r="E178">
        <v>2021</v>
      </c>
      <c r="F178" t="s">
        <v>11</v>
      </c>
      <c r="G178">
        <v>800</v>
      </c>
      <c r="H178" t="s">
        <v>38</v>
      </c>
      <c r="I178" t="s">
        <v>156</v>
      </c>
      <c r="J178" t="s">
        <v>137</v>
      </c>
      <c r="K178" t="s">
        <v>48</v>
      </c>
      <c r="L178" t="s">
        <v>108</v>
      </c>
      <c r="M178" s="8" t="s">
        <v>32</v>
      </c>
      <c r="N178" t="s">
        <v>37</v>
      </c>
      <c r="O178" t="s">
        <v>135</v>
      </c>
      <c r="P178">
        <v>2</v>
      </c>
      <c r="Q178">
        <v>32</v>
      </c>
      <c r="S178">
        <v>48</v>
      </c>
      <c r="T178" t="s">
        <v>919</v>
      </c>
      <c r="U178" t="s">
        <v>38</v>
      </c>
      <c r="V178">
        <v>9</v>
      </c>
      <c r="W178">
        <v>11</v>
      </c>
      <c r="X178">
        <v>34</v>
      </c>
      <c r="Y178" s="9">
        <f t="shared" si="15"/>
        <v>0.94117647058823528</v>
      </c>
      <c r="Z178" s="9">
        <f t="shared" si="16"/>
        <v>4.3636363636363633</v>
      </c>
      <c r="AA178" s="9">
        <f t="shared" si="17"/>
        <v>3.4224598930481278</v>
      </c>
      <c r="AB178" t="s">
        <v>22</v>
      </c>
      <c r="AC178" t="s">
        <v>61</v>
      </c>
      <c r="AD178" s="2">
        <v>35</v>
      </c>
    </row>
    <row r="179" spans="1:34" x14ac:dyDescent="0.25">
      <c r="A179" t="s">
        <v>270</v>
      </c>
      <c r="B179" t="s">
        <v>160</v>
      </c>
      <c r="D179" s="5" t="s">
        <v>155</v>
      </c>
      <c r="E179">
        <v>2021</v>
      </c>
      <c r="F179" t="s">
        <v>11</v>
      </c>
      <c r="G179">
        <v>800</v>
      </c>
      <c r="H179" t="s">
        <v>38</v>
      </c>
      <c r="I179" t="s">
        <v>156</v>
      </c>
      <c r="J179" t="s">
        <v>137</v>
      </c>
      <c r="K179" t="s">
        <v>48</v>
      </c>
      <c r="L179" t="s">
        <v>108</v>
      </c>
      <c r="M179" s="8" t="s">
        <v>32</v>
      </c>
      <c r="N179" t="s">
        <v>37</v>
      </c>
      <c r="O179" t="s">
        <v>135</v>
      </c>
      <c r="P179">
        <v>2</v>
      </c>
      <c r="Q179">
        <v>32</v>
      </c>
      <c r="S179">
        <v>48</v>
      </c>
      <c r="T179" t="s">
        <v>919</v>
      </c>
      <c r="U179" t="s">
        <v>38</v>
      </c>
      <c r="V179">
        <v>9</v>
      </c>
      <c r="W179">
        <v>11</v>
      </c>
      <c r="X179">
        <v>34</v>
      </c>
      <c r="Y179" s="9">
        <f t="shared" si="15"/>
        <v>0.94117647058823528</v>
      </c>
      <c r="Z179" s="9">
        <f t="shared" si="16"/>
        <v>4.3636363636363633</v>
      </c>
      <c r="AA179" s="9">
        <f t="shared" si="17"/>
        <v>3.4224598930481278</v>
      </c>
      <c r="AB179" t="s">
        <v>22</v>
      </c>
      <c r="AC179" t="s">
        <v>61</v>
      </c>
      <c r="AD179" s="2">
        <v>35</v>
      </c>
    </row>
    <row r="180" spans="1:34" x14ac:dyDescent="0.25">
      <c r="A180" t="s">
        <v>271</v>
      </c>
      <c r="B180" t="s">
        <v>160</v>
      </c>
      <c r="C180" t="s">
        <v>118</v>
      </c>
      <c r="D180" s="5" t="s">
        <v>84</v>
      </c>
      <c r="E180">
        <v>2021</v>
      </c>
      <c r="F180" t="s">
        <v>11</v>
      </c>
      <c r="G180">
        <v>800</v>
      </c>
      <c r="H180" t="s">
        <v>38</v>
      </c>
      <c r="I180" t="s">
        <v>156</v>
      </c>
      <c r="J180" t="s">
        <v>137</v>
      </c>
      <c r="K180" t="s">
        <v>48</v>
      </c>
      <c r="L180" t="s">
        <v>108</v>
      </c>
      <c r="M180" s="8" t="s">
        <v>32</v>
      </c>
      <c r="N180" t="s">
        <v>37</v>
      </c>
      <c r="O180" t="s">
        <v>135</v>
      </c>
      <c r="P180">
        <v>2</v>
      </c>
      <c r="Q180">
        <v>32</v>
      </c>
      <c r="S180">
        <v>48</v>
      </c>
      <c r="T180" t="s">
        <v>919</v>
      </c>
      <c r="U180" t="s">
        <v>38</v>
      </c>
      <c r="V180">
        <v>9</v>
      </c>
      <c r="W180">
        <v>11</v>
      </c>
      <c r="X180">
        <v>34</v>
      </c>
      <c r="Y180" s="9">
        <f t="shared" si="15"/>
        <v>0.94117647058823528</v>
      </c>
      <c r="Z180" s="9">
        <f t="shared" si="16"/>
        <v>4.3636363636363633</v>
      </c>
      <c r="AA180" s="9">
        <f t="shared" si="17"/>
        <v>3.4224598930481278</v>
      </c>
      <c r="AB180" t="s">
        <v>22</v>
      </c>
      <c r="AC180" t="s">
        <v>61</v>
      </c>
      <c r="AD180" s="2">
        <v>35</v>
      </c>
    </row>
    <row r="181" spans="1:34" x14ac:dyDescent="0.25">
      <c r="A181" t="s">
        <v>272</v>
      </c>
      <c r="B181" t="s">
        <v>160</v>
      </c>
      <c r="C181" t="s">
        <v>118</v>
      </c>
      <c r="D181" s="5" t="s">
        <v>85</v>
      </c>
      <c r="E181">
        <v>2021</v>
      </c>
      <c r="F181" t="s">
        <v>11</v>
      </c>
      <c r="G181">
        <v>800</v>
      </c>
      <c r="H181" t="s">
        <v>38</v>
      </c>
      <c r="I181" t="s">
        <v>156</v>
      </c>
      <c r="J181" t="s">
        <v>137</v>
      </c>
      <c r="K181" t="s">
        <v>48</v>
      </c>
      <c r="L181" t="s">
        <v>108</v>
      </c>
      <c r="M181" s="8" t="s">
        <v>32</v>
      </c>
      <c r="N181" t="s">
        <v>37</v>
      </c>
      <c r="O181" t="s">
        <v>135</v>
      </c>
      <c r="P181">
        <v>2</v>
      </c>
      <c r="Q181">
        <v>32</v>
      </c>
      <c r="S181">
        <v>48</v>
      </c>
      <c r="T181" t="s">
        <v>919</v>
      </c>
      <c r="U181" t="s">
        <v>38</v>
      </c>
      <c r="V181">
        <v>9</v>
      </c>
      <c r="W181">
        <v>11</v>
      </c>
      <c r="X181">
        <v>34</v>
      </c>
      <c r="Y181" s="9">
        <f t="shared" si="15"/>
        <v>0.94117647058823528</v>
      </c>
      <c r="Z181" s="9">
        <f t="shared" si="16"/>
        <v>4.3636363636363633</v>
      </c>
      <c r="AA181" s="9">
        <f t="shared" si="17"/>
        <v>3.4224598930481278</v>
      </c>
      <c r="AB181" t="s">
        <v>22</v>
      </c>
      <c r="AC181" t="s">
        <v>61</v>
      </c>
      <c r="AD181" s="2">
        <v>35</v>
      </c>
    </row>
    <row r="182" spans="1:34" x14ac:dyDescent="0.25">
      <c r="A182" t="s">
        <v>273</v>
      </c>
      <c r="B182" t="s">
        <v>160</v>
      </c>
      <c r="C182" t="s">
        <v>118</v>
      </c>
      <c r="D182" s="5" t="s">
        <v>84</v>
      </c>
      <c r="E182">
        <v>2020</v>
      </c>
      <c r="F182" t="s">
        <v>11</v>
      </c>
      <c r="G182">
        <v>800</v>
      </c>
      <c r="H182" t="s">
        <v>38</v>
      </c>
      <c r="I182" t="s">
        <v>156</v>
      </c>
      <c r="J182" t="s">
        <v>137</v>
      </c>
      <c r="K182" t="s">
        <v>48</v>
      </c>
      <c r="L182" t="s">
        <v>108</v>
      </c>
      <c r="M182" s="8" t="s">
        <v>32</v>
      </c>
      <c r="N182" t="s">
        <v>37</v>
      </c>
      <c r="O182" t="s">
        <v>135</v>
      </c>
      <c r="P182">
        <v>2</v>
      </c>
      <c r="Q182">
        <v>32</v>
      </c>
      <c r="S182">
        <v>48</v>
      </c>
      <c r="T182" t="s">
        <v>919</v>
      </c>
      <c r="U182" t="s">
        <v>38</v>
      </c>
      <c r="V182">
        <v>9</v>
      </c>
      <c r="W182">
        <v>11</v>
      </c>
      <c r="X182">
        <v>34</v>
      </c>
      <c r="Y182" s="9">
        <f t="shared" si="15"/>
        <v>0.94117647058823528</v>
      </c>
      <c r="Z182" s="9">
        <f t="shared" si="16"/>
        <v>4.3636363636363633</v>
      </c>
      <c r="AA182" s="9">
        <f t="shared" si="17"/>
        <v>3.4224598930481278</v>
      </c>
      <c r="AB182" t="s">
        <v>863</v>
      </c>
      <c r="AC182" t="s">
        <v>61</v>
      </c>
      <c r="AD182" s="2">
        <v>32</v>
      </c>
    </row>
    <row r="183" spans="1:34" x14ac:dyDescent="0.25">
      <c r="A183" t="s">
        <v>274</v>
      </c>
      <c r="B183" t="s">
        <v>160</v>
      </c>
      <c r="D183" s="5" t="s">
        <v>157</v>
      </c>
      <c r="E183">
        <v>2021</v>
      </c>
      <c r="F183" t="s">
        <v>11</v>
      </c>
      <c r="G183">
        <v>800</v>
      </c>
      <c r="H183" t="s">
        <v>158</v>
      </c>
      <c r="I183" t="s">
        <v>156</v>
      </c>
      <c r="J183" t="s">
        <v>156</v>
      </c>
      <c r="K183" t="s">
        <v>48</v>
      </c>
      <c r="L183" t="s">
        <v>49</v>
      </c>
      <c r="M183" s="8" t="s">
        <v>32</v>
      </c>
      <c r="N183" t="s">
        <v>37</v>
      </c>
      <c r="O183" t="s">
        <v>135</v>
      </c>
      <c r="P183">
        <v>1</v>
      </c>
      <c r="Q183">
        <v>38</v>
      </c>
      <c r="S183" s="3">
        <v>46</v>
      </c>
      <c r="T183" t="s">
        <v>919</v>
      </c>
      <c r="U183" t="s">
        <v>158</v>
      </c>
      <c r="V183">
        <v>9</v>
      </c>
      <c r="W183">
        <v>11</v>
      </c>
      <c r="X183">
        <v>42</v>
      </c>
      <c r="Y183" s="9">
        <f t="shared" si="15"/>
        <v>0.90476190476190477</v>
      </c>
      <c r="Z183" s="9">
        <f t="shared" si="16"/>
        <v>4.1818181818181817</v>
      </c>
      <c r="AA183" s="9">
        <f t="shared" si="17"/>
        <v>3.277056277056277</v>
      </c>
      <c r="AB183" t="s">
        <v>22</v>
      </c>
      <c r="AC183" t="s">
        <v>61</v>
      </c>
      <c r="AD183" s="13">
        <v>47</v>
      </c>
      <c r="AE183" s="64" t="s">
        <v>132</v>
      </c>
    </row>
    <row r="184" spans="1:34" x14ac:dyDescent="0.25">
      <c r="A184" t="s">
        <v>275</v>
      </c>
      <c r="B184" t="s">
        <v>160</v>
      </c>
      <c r="D184" s="5" t="s">
        <v>86</v>
      </c>
      <c r="E184">
        <v>2021</v>
      </c>
      <c r="F184" t="s">
        <v>11</v>
      </c>
      <c r="G184">
        <v>800</v>
      </c>
      <c r="H184" t="s">
        <v>158</v>
      </c>
      <c r="I184" t="s">
        <v>156</v>
      </c>
      <c r="J184" t="s">
        <v>156</v>
      </c>
      <c r="K184" t="s">
        <v>48</v>
      </c>
      <c r="L184" t="s">
        <v>49</v>
      </c>
      <c r="M184" s="8" t="s">
        <v>32</v>
      </c>
      <c r="N184" t="s">
        <v>37</v>
      </c>
      <c r="O184" t="s">
        <v>135</v>
      </c>
      <c r="P184">
        <v>1</v>
      </c>
      <c r="Q184">
        <v>38</v>
      </c>
      <c r="S184" s="3">
        <v>38</v>
      </c>
      <c r="T184" t="s">
        <v>919</v>
      </c>
      <c r="U184" t="s">
        <v>158</v>
      </c>
      <c r="V184">
        <v>9</v>
      </c>
      <c r="W184">
        <v>11</v>
      </c>
      <c r="X184">
        <v>42</v>
      </c>
      <c r="Y184" s="9">
        <f t="shared" si="15"/>
        <v>0.90476190476190477</v>
      </c>
      <c r="Z184" s="9">
        <f t="shared" si="16"/>
        <v>3.4545454545454546</v>
      </c>
      <c r="AA184" s="9">
        <f t="shared" si="17"/>
        <v>2.5497835497835499</v>
      </c>
      <c r="AB184" t="s">
        <v>22</v>
      </c>
      <c r="AC184" t="s">
        <v>61</v>
      </c>
      <c r="AD184" s="13">
        <v>47</v>
      </c>
      <c r="AE184" s="64" t="s">
        <v>132</v>
      </c>
    </row>
    <row r="185" spans="1:34" x14ac:dyDescent="0.25">
      <c r="A185" t="s">
        <v>248</v>
      </c>
      <c r="B185" t="s">
        <v>55</v>
      </c>
      <c r="C185" t="s">
        <v>119</v>
      </c>
      <c r="D185" t="s">
        <v>69</v>
      </c>
      <c r="E185">
        <v>2021</v>
      </c>
      <c r="F185" t="s">
        <v>11</v>
      </c>
      <c r="G185">
        <v>800</v>
      </c>
      <c r="H185" t="s">
        <v>122</v>
      </c>
      <c r="I185" t="s">
        <v>26</v>
      </c>
      <c r="J185" t="s">
        <v>27</v>
      </c>
      <c r="K185" t="s">
        <v>48</v>
      </c>
      <c r="L185" t="s">
        <v>122</v>
      </c>
      <c r="M185" t="s">
        <v>32</v>
      </c>
      <c r="N185" t="s">
        <v>37</v>
      </c>
      <c r="O185" t="s">
        <v>123</v>
      </c>
      <c r="P185">
        <v>2</v>
      </c>
      <c r="Q185">
        <v>34</v>
      </c>
      <c r="S185">
        <v>50</v>
      </c>
      <c r="T185" t="s">
        <v>917</v>
      </c>
      <c r="U185" t="s">
        <v>122</v>
      </c>
      <c r="V185">
        <v>8</v>
      </c>
      <c r="W185">
        <v>11</v>
      </c>
      <c r="X185">
        <v>34</v>
      </c>
      <c r="Y185" s="9">
        <f t="shared" si="15"/>
        <v>1</v>
      </c>
      <c r="Z185" s="9">
        <f t="shared" si="16"/>
        <v>4.5454545454545459</v>
      </c>
      <c r="AA185" s="9">
        <f t="shared" si="17"/>
        <v>3.5454545454545459</v>
      </c>
      <c r="AB185" t="s">
        <v>22</v>
      </c>
      <c r="AC185" t="s">
        <v>61</v>
      </c>
      <c r="AD185" s="2">
        <v>32</v>
      </c>
    </row>
    <row r="186" spans="1:34" x14ac:dyDescent="0.25">
      <c r="A186" t="s">
        <v>704</v>
      </c>
      <c r="B186" t="s">
        <v>176</v>
      </c>
      <c r="D186" t="s">
        <v>671</v>
      </c>
      <c r="F186" t="s">
        <v>11</v>
      </c>
      <c r="G186">
        <v>800</v>
      </c>
      <c r="H186" t="s">
        <v>108</v>
      </c>
      <c r="I186" t="s">
        <v>26</v>
      </c>
      <c r="J186" t="s">
        <v>137</v>
      </c>
      <c r="K186" t="s">
        <v>48</v>
      </c>
      <c r="L186" t="s">
        <v>109</v>
      </c>
      <c r="M186" t="s">
        <v>32</v>
      </c>
      <c r="N186" t="s">
        <v>50</v>
      </c>
      <c r="O186" t="s">
        <v>675</v>
      </c>
      <c r="P186">
        <v>3</v>
      </c>
      <c r="Q186">
        <v>26</v>
      </c>
      <c r="R186">
        <v>36</v>
      </c>
      <c r="S186">
        <v>48</v>
      </c>
      <c r="T186" t="s">
        <v>919</v>
      </c>
      <c r="U186" t="s">
        <v>108</v>
      </c>
      <c r="V186">
        <v>9</v>
      </c>
      <c r="W186">
        <v>11</v>
      </c>
      <c r="X186">
        <v>34</v>
      </c>
      <c r="Y186" s="9">
        <f t="shared" si="15"/>
        <v>0.76470588235294112</v>
      </c>
      <c r="Z186" s="9">
        <f t="shared" si="16"/>
        <v>4.3636363636363633</v>
      </c>
      <c r="AA186" s="9">
        <f t="shared" si="17"/>
        <v>3.5989304812834222</v>
      </c>
      <c r="AB186" t="s">
        <v>676</v>
      </c>
      <c r="AC186" t="s">
        <v>61</v>
      </c>
      <c r="AD186" s="2">
        <v>35</v>
      </c>
    </row>
    <row r="187" spans="1:34" x14ac:dyDescent="0.25">
      <c r="A187" t="s">
        <v>722</v>
      </c>
      <c r="B187" t="s">
        <v>176</v>
      </c>
      <c r="D187" t="s">
        <v>699</v>
      </c>
      <c r="F187" t="s">
        <v>858</v>
      </c>
      <c r="G187">
        <v>800</v>
      </c>
      <c r="H187" t="s">
        <v>404</v>
      </c>
      <c r="I187" t="s">
        <v>26</v>
      </c>
      <c r="J187" t="s">
        <v>32</v>
      </c>
      <c r="K187" t="s">
        <v>48</v>
      </c>
      <c r="L187" t="s">
        <v>49</v>
      </c>
      <c r="M187" t="s">
        <v>32</v>
      </c>
      <c r="N187" t="s">
        <v>50</v>
      </c>
      <c r="O187" t="s">
        <v>701</v>
      </c>
      <c r="P187">
        <v>1</v>
      </c>
      <c r="Q187">
        <v>40</v>
      </c>
      <c r="S187" s="3">
        <v>40</v>
      </c>
      <c r="T187" t="s">
        <v>919</v>
      </c>
      <c r="U187" t="s">
        <v>687</v>
      </c>
      <c r="V187">
        <v>9</v>
      </c>
      <c r="W187">
        <v>11</v>
      </c>
      <c r="X187">
        <v>34</v>
      </c>
      <c r="Y187" s="9">
        <f t="shared" si="15"/>
        <v>1.1764705882352942</v>
      </c>
      <c r="Z187" s="9">
        <f t="shared" si="16"/>
        <v>3.6363636363636362</v>
      </c>
      <c r="AA187" s="9">
        <f t="shared" si="17"/>
        <v>2.4598930481283423</v>
      </c>
      <c r="AB187" t="s">
        <v>702</v>
      </c>
      <c r="AC187" t="s">
        <v>61</v>
      </c>
      <c r="AD187" s="13">
        <v>47</v>
      </c>
      <c r="AE187" s="64" t="s">
        <v>356</v>
      </c>
    </row>
    <row r="188" spans="1:34" x14ac:dyDescent="0.25">
      <c r="A188" t="s">
        <v>665</v>
      </c>
      <c r="B188" t="s">
        <v>171</v>
      </c>
      <c r="D188" t="s">
        <v>605</v>
      </c>
      <c r="F188" t="s">
        <v>374</v>
      </c>
      <c r="G188">
        <v>800</v>
      </c>
      <c r="H188" t="s">
        <v>158</v>
      </c>
      <c r="I188" t="s">
        <v>26</v>
      </c>
      <c r="J188" t="s">
        <v>26</v>
      </c>
      <c r="K188" t="s">
        <v>45</v>
      </c>
      <c r="L188" t="s">
        <v>49</v>
      </c>
      <c r="M188" t="s">
        <v>616</v>
      </c>
      <c r="N188" t="s">
        <v>50</v>
      </c>
      <c r="O188" t="s">
        <v>733</v>
      </c>
      <c r="P188">
        <v>1</v>
      </c>
      <c r="Q188">
        <v>32</v>
      </c>
      <c r="S188" s="3">
        <v>32</v>
      </c>
      <c r="T188" t="s">
        <v>919</v>
      </c>
      <c r="U188" s="5" t="s">
        <v>158</v>
      </c>
      <c r="V188">
        <v>9</v>
      </c>
      <c r="W188">
        <v>11</v>
      </c>
      <c r="X188">
        <v>42</v>
      </c>
      <c r="Y188" s="9">
        <f t="shared" si="15"/>
        <v>0.76190476190476186</v>
      </c>
      <c r="Z188" s="9">
        <f t="shared" si="16"/>
        <v>2.9090909090909092</v>
      </c>
      <c r="AA188" s="9">
        <f t="shared" si="17"/>
        <v>2.1471861471861473</v>
      </c>
      <c r="AB188" t="s">
        <v>630</v>
      </c>
      <c r="AC188" s="10" t="s">
        <v>61</v>
      </c>
      <c r="AD188" s="2">
        <v>42</v>
      </c>
    </row>
    <row r="189" spans="1:34" x14ac:dyDescent="0.25">
      <c r="A189" t="s">
        <v>666</v>
      </c>
      <c r="B189" t="s">
        <v>171</v>
      </c>
      <c r="D189" t="s">
        <v>606</v>
      </c>
      <c r="F189" t="s">
        <v>374</v>
      </c>
      <c r="G189">
        <v>800</v>
      </c>
      <c r="H189" t="s">
        <v>158</v>
      </c>
      <c r="I189" t="s">
        <v>26</v>
      </c>
      <c r="J189" t="s">
        <v>26</v>
      </c>
      <c r="K189" t="s">
        <v>45</v>
      </c>
      <c r="L189" t="s">
        <v>49</v>
      </c>
      <c r="M189" t="s">
        <v>616</v>
      </c>
      <c r="N189" t="s">
        <v>50</v>
      </c>
      <c r="O189" t="s">
        <v>733</v>
      </c>
      <c r="P189">
        <v>1</v>
      </c>
      <c r="Q189">
        <v>32</v>
      </c>
      <c r="S189" s="3">
        <v>32</v>
      </c>
      <c r="T189" t="s">
        <v>919</v>
      </c>
      <c r="U189" s="5" t="s">
        <v>158</v>
      </c>
      <c r="V189">
        <v>9</v>
      </c>
      <c r="W189">
        <v>11</v>
      </c>
      <c r="X189">
        <v>42</v>
      </c>
      <c r="Y189" s="9">
        <f t="shared" si="15"/>
        <v>0.76190476190476186</v>
      </c>
      <c r="Z189" s="9">
        <f t="shared" si="16"/>
        <v>2.9090909090909092</v>
      </c>
      <c r="AA189" s="9">
        <f t="shared" si="17"/>
        <v>2.1471861471861473</v>
      </c>
      <c r="AB189" t="s">
        <v>631</v>
      </c>
      <c r="AC189" s="10" t="s">
        <v>61</v>
      </c>
      <c r="AD189" s="2">
        <v>42</v>
      </c>
    </row>
    <row r="190" spans="1:34" x14ac:dyDescent="0.25">
      <c r="A190" s="33" t="s">
        <v>799</v>
      </c>
      <c r="B190" s="33" t="s">
        <v>174</v>
      </c>
      <c r="C190" s="33"/>
      <c r="D190" s="33" t="s">
        <v>748</v>
      </c>
      <c r="E190" s="33"/>
      <c r="F190" s="33" t="s">
        <v>747</v>
      </c>
      <c r="G190" s="33">
        <v>800</v>
      </c>
      <c r="H190" s="33" t="s">
        <v>38</v>
      </c>
      <c r="I190" s="33" t="s">
        <v>156</v>
      </c>
      <c r="J190" s="33" t="s">
        <v>32</v>
      </c>
      <c r="K190" s="33" t="s">
        <v>45</v>
      </c>
      <c r="L190" s="33" t="s">
        <v>108</v>
      </c>
      <c r="M190" s="33" t="s">
        <v>32</v>
      </c>
      <c r="N190" s="33" t="s">
        <v>50</v>
      </c>
      <c r="O190" s="33" t="s">
        <v>38</v>
      </c>
      <c r="P190" s="33">
        <v>2</v>
      </c>
      <c r="Q190" s="33">
        <v>30</v>
      </c>
      <c r="R190" s="33"/>
      <c r="S190" s="38">
        <v>46</v>
      </c>
      <c r="T190" t="s">
        <v>919</v>
      </c>
      <c r="U190" s="33" t="s">
        <v>109</v>
      </c>
      <c r="V190" s="33">
        <v>9</v>
      </c>
      <c r="W190" s="33">
        <v>11</v>
      </c>
      <c r="X190" s="33">
        <v>36</v>
      </c>
      <c r="Y190" s="15">
        <f t="shared" si="15"/>
        <v>0.83333333333333337</v>
      </c>
      <c r="Z190" s="15">
        <f t="shared" si="16"/>
        <v>4.1818181818181817</v>
      </c>
      <c r="AA190" s="15">
        <f t="shared" si="17"/>
        <v>3.3484848484848482</v>
      </c>
      <c r="AB190" s="33" t="s">
        <v>763</v>
      </c>
      <c r="AC190" s="33" t="s">
        <v>61</v>
      </c>
      <c r="AD190" s="42">
        <v>40</v>
      </c>
      <c r="AE190" s="66"/>
      <c r="AF190" s="33"/>
      <c r="AG190" s="33"/>
      <c r="AH190" s="33"/>
    </row>
    <row r="191" spans="1:34" x14ac:dyDescent="0.25">
      <c r="A191" t="s">
        <v>558</v>
      </c>
      <c r="B191" t="s">
        <v>165</v>
      </c>
      <c r="D191" t="s">
        <v>480</v>
      </c>
      <c r="E191">
        <v>2021</v>
      </c>
      <c r="F191" t="s">
        <v>498</v>
      </c>
      <c r="G191">
        <v>820</v>
      </c>
      <c r="H191" t="s">
        <v>404</v>
      </c>
      <c r="I191" t="s">
        <v>26</v>
      </c>
      <c r="J191" t="s">
        <v>137</v>
      </c>
      <c r="K191" t="s">
        <v>48</v>
      </c>
      <c r="L191" t="s">
        <v>783</v>
      </c>
      <c r="M191" t="s">
        <v>32</v>
      </c>
      <c r="N191" t="s">
        <v>32</v>
      </c>
      <c r="O191" t="s">
        <v>133</v>
      </c>
      <c r="P191">
        <v>2</v>
      </c>
      <c r="Q191">
        <v>30</v>
      </c>
      <c r="S191" s="4">
        <v>46</v>
      </c>
      <c r="T191" t="s">
        <v>919</v>
      </c>
      <c r="U191" t="s">
        <v>404</v>
      </c>
      <c r="V191">
        <v>9</v>
      </c>
      <c r="W191">
        <v>11</v>
      </c>
      <c r="X191">
        <v>36</v>
      </c>
      <c r="Y191" s="9">
        <f t="shared" si="15"/>
        <v>0.83333333333333337</v>
      </c>
      <c r="Z191" s="9">
        <f t="shared" si="16"/>
        <v>4.1818181818181817</v>
      </c>
      <c r="AA191" s="9">
        <f t="shared" si="17"/>
        <v>3.3484848484848482</v>
      </c>
      <c r="AB191" t="s">
        <v>141</v>
      </c>
      <c r="AC191" t="s">
        <v>61</v>
      </c>
      <c r="AD191" s="2">
        <v>32</v>
      </c>
    </row>
    <row r="192" spans="1:34" x14ac:dyDescent="0.25">
      <c r="A192" t="s">
        <v>559</v>
      </c>
      <c r="B192" t="s">
        <v>165</v>
      </c>
      <c r="D192" t="s">
        <v>481</v>
      </c>
      <c r="E192">
        <v>2021</v>
      </c>
      <c r="F192" t="s">
        <v>498</v>
      </c>
      <c r="G192">
        <v>820</v>
      </c>
      <c r="H192" t="s">
        <v>404</v>
      </c>
      <c r="I192" t="s">
        <v>26</v>
      </c>
      <c r="J192" t="s">
        <v>137</v>
      </c>
      <c r="K192" t="s">
        <v>48</v>
      </c>
      <c r="L192" t="s">
        <v>783</v>
      </c>
      <c r="M192" t="s">
        <v>32</v>
      </c>
      <c r="N192" t="s">
        <v>32</v>
      </c>
      <c r="O192" t="s">
        <v>133</v>
      </c>
      <c r="P192">
        <v>2</v>
      </c>
      <c r="Q192">
        <v>30</v>
      </c>
      <c r="S192" s="4">
        <v>46</v>
      </c>
      <c r="T192" t="s">
        <v>919</v>
      </c>
      <c r="U192" t="s">
        <v>404</v>
      </c>
      <c r="V192">
        <v>9</v>
      </c>
      <c r="W192">
        <v>11</v>
      </c>
      <c r="X192">
        <v>36</v>
      </c>
      <c r="Y192" s="9">
        <f t="shared" si="15"/>
        <v>0.83333333333333337</v>
      </c>
      <c r="Z192" s="9">
        <f t="shared" si="16"/>
        <v>4.1818181818181817</v>
      </c>
      <c r="AA192" s="9">
        <f t="shared" si="17"/>
        <v>3.3484848484848482</v>
      </c>
      <c r="AB192" t="s">
        <v>141</v>
      </c>
      <c r="AC192" t="s">
        <v>61</v>
      </c>
      <c r="AD192" s="2">
        <v>32</v>
      </c>
      <c r="AF192" s="2"/>
    </row>
    <row r="193" spans="1:32" x14ac:dyDescent="0.25">
      <c r="A193" t="s">
        <v>242</v>
      </c>
      <c r="B193" t="s">
        <v>55</v>
      </c>
      <c r="C193" t="s">
        <v>119</v>
      </c>
      <c r="D193" t="s">
        <v>63</v>
      </c>
      <c r="E193">
        <v>2020</v>
      </c>
      <c r="F193" t="s">
        <v>31</v>
      </c>
      <c r="G193">
        <v>830</v>
      </c>
      <c r="H193" t="s">
        <v>38</v>
      </c>
      <c r="I193" t="s">
        <v>26</v>
      </c>
      <c r="J193" t="s">
        <v>107</v>
      </c>
      <c r="K193" t="s">
        <v>48</v>
      </c>
      <c r="L193" t="s">
        <v>108</v>
      </c>
      <c r="M193" t="s">
        <v>201</v>
      </c>
      <c r="N193" t="s">
        <v>32</v>
      </c>
      <c r="O193" t="s">
        <v>133</v>
      </c>
      <c r="P193">
        <v>2</v>
      </c>
      <c r="Q193">
        <v>30</v>
      </c>
      <c r="S193">
        <v>46</v>
      </c>
      <c r="T193" t="s">
        <v>919</v>
      </c>
      <c r="U193" t="s">
        <v>109</v>
      </c>
      <c r="V193">
        <v>9</v>
      </c>
      <c r="W193">
        <v>11</v>
      </c>
      <c r="X193">
        <v>36</v>
      </c>
      <c r="Y193" s="9">
        <f t="shared" si="15"/>
        <v>0.83333333333333337</v>
      </c>
      <c r="Z193" s="9">
        <f t="shared" si="16"/>
        <v>4.1818181818181817</v>
      </c>
      <c r="AA193" s="9">
        <f t="shared" si="17"/>
        <v>3.3484848484848482</v>
      </c>
      <c r="AB193" t="s">
        <v>22</v>
      </c>
      <c r="AC193" t="s">
        <v>61</v>
      </c>
      <c r="AD193" s="2">
        <v>38</v>
      </c>
    </row>
    <row r="194" spans="1:32" x14ac:dyDescent="0.25">
      <c r="A194" t="s">
        <v>708</v>
      </c>
      <c r="B194" t="s">
        <v>176</v>
      </c>
      <c r="D194" t="s">
        <v>680</v>
      </c>
      <c r="F194" t="s">
        <v>494</v>
      </c>
      <c r="G194">
        <v>830</v>
      </c>
      <c r="H194" t="s">
        <v>404</v>
      </c>
      <c r="I194" t="s">
        <v>26</v>
      </c>
      <c r="J194" t="s">
        <v>32</v>
      </c>
      <c r="K194" t="s">
        <v>45</v>
      </c>
      <c r="L194" t="s">
        <v>404</v>
      </c>
      <c r="M194" t="s">
        <v>32</v>
      </c>
      <c r="N194" t="s">
        <v>50</v>
      </c>
      <c r="O194" t="s">
        <v>686</v>
      </c>
      <c r="P194">
        <v>3</v>
      </c>
      <c r="Q194">
        <v>26</v>
      </c>
      <c r="R194">
        <v>36</v>
      </c>
      <c r="S194">
        <v>48</v>
      </c>
      <c r="T194" t="s">
        <v>919</v>
      </c>
      <c r="U194" t="s">
        <v>687</v>
      </c>
      <c r="V194">
        <v>9</v>
      </c>
      <c r="W194">
        <v>11</v>
      </c>
      <c r="X194">
        <v>34</v>
      </c>
      <c r="Y194" s="9">
        <f t="shared" si="15"/>
        <v>0.76470588235294112</v>
      </c>
      <c r="Z194" s="9">
        <f t="shared" si="16"/>
        <v>4.3636363636363633</v>
      </c>
      <c r="AA194" s="9">
        <f t="shared" si="17"/>
        <v>3.5989304812834222</v>
      </c>
      <c r="AB194" t="s">
        <v>134</v>
      </c>
      <c r="AC194" t="s">
        <v>61</v>
      </c>
      <c r="AD194" s="2">
        <v>42</v>
      </c>
    </row>
    <row r="195" spans="1:32" x14ac:dyDescent="0.25">
      <c r="A195" t="s">
        <v>267</v>
      </c>
      <c r="B195" t="s">
        <v>160</v>
      </c>
      <c r="D195" t="s">
        <v>83</v>
      </c>
      <c r="E195">
        <v>2021</v>
      </c>
      <c r="F195" t="s">
        <v>11</v>
      </c>
      <c r="G195">
        <v>850</v>
      </c>
      <c r="H195" t="s">
        <v>108</v>
      </c>
      <c r="I195" t="s">
        <v>156</v>
      </c>
      <c r="J195" t="s">
        <v>32</v>
      </c>
      <c r="K195" t="s">
        <v>45</v>
      </c>
      <c r="L195" t="s">
        <v>108</v>
      </c>
      <c r="M195" s="8" t="s">
        <v>133</v>
      </c>
      <c r="N195" t="s">
        <v>32</v>
      </c>
      <c r="O195" t="s">
        <v>133</v>
      </c>
      <c r="P195">
        <v>2</v>
      </c>
      <c r="Q195">
        <v>30</v>
      </c>
      <c r="S195">
        <v>46</v>
      </c>
      <c r="T195" t="s">
        <v>919</v>
      </c>
      <c r="U195" t="s">
        <v>108</v>
      </c>
      <c r="V195">
        <v>9</v>
      </c>
      <c r="W195">
        <v>11</v>
      </c>
      <c r="X195">
        <v>34</v>
      </c>
      <c r="Y195" s="9">
        <f t="shared" si="15"/>
        <v>0.88235294117647056</v>
      </c>
      <c r="Z195" s="9">
        <f t="shared" si="16"/>
        <v>4.1818181818181817</v>
      </c>
      <c r="AA195" s="9">
        <f t="shared" si="17"/>
        <v>3.2994652406417111</v>
      </c>
      <c r="AB195" t="s">
        <v>134</v>
      </c>
      <c r="AC195" t="s">
        <v>61</v>
      </c>
      <c r="AD195" s="2">
        <v>40</v>
      </c>
    </row>
    <row r="196" spans="1:32" x14ac:dyDescent="0.25">
      <c r="A196" t="s">
        <v>268</v>
      </c>
      <c r="B196" t="s">
        <v>160</v>
      </c>
      <c r="D196" t="s">
        <v>81</v>
      </c>
      <c r="E196">
        <v>2020</v>
      </c>
      <c r="F196" t="s">
        <v>11</v>
      </c>
      <c r="G196">
        <v>850</v>
      </c>
      <c r="H196" t="s">
        <v>108</v>
      </c>
      <c r="I196" t="s">
        <v>156</v>
      </c>
      <c r="J196" t="s">
        <v>32</v>
      </c>
      <c r="K196" t="s">
        <v>45</v>
      </c>
      <c r="L196" t="s">
        <v>108</v>
      </c>
      <c r="M196" s="8" t="s">
        <v>133</v>
      </c>
      <c r="N196" t="s">
        <v>32</v>
      </c>
      <c r="O196" t="s">
        <v>133</v>
      </c>
      <c r="P196">
        <v>2</v>
      </c>
      <c r="Q196">
        <v>30</v>
      </c>
      <c r="S196">
        <v>46</v>
      </c>
      <c r="T196" t="s">
        <v>919</v>
      </c>
      <c r="U196" t="s">
        <v>108</v>
      </c>
      <c r="V196">
        <v>9</v>
      </c>
      <c r="W196">
        <v>11</v>
      </c>
      <c r="X196">
        <v>34</v>
      </c>
      <c r="Y196" s="9">
        <f t="shared" si="15"/>
        <v>0.88235294117647056</v>
      </c>
      <c r="Z196" s="9">
        <f t="shared" si="16"/>
        <v>4.1818181818181817</v>
      </c>
      <c r="AA196" s="9">
        <f t="shared" si="17"/>
        <v>3.2994652406417111</v>
      </c>
      <c r="AB196" t="s">
        <v>134</v>
      </c>
      <c r="AC196" t="s">
        <v>61</v>
      </c>
      <c r="AD196" s="2">
        <v>40</v>
      </c>
    </row>
    <row r="197" spans="1:32" x14ac:dyDescent="0.25">
      <c r="A197" t="s">
        <v>639</v>
      </c>
      <c r="B197" t="s">
        <v>171</v>
      </c>
      <c r="D197" t="s">
        <v>578</v>
      </c>
      <c r="F197" t="s">
        <v>11</v>
      </c>
      <c r="G197">
        <v>850</v>
      </c>
      <c r="H197" t="s">
        <v>876</v>
      </c>
      <c r="I197" t="s">
        <v>26</v>
      </c>
      <c r="J197" t="s">
        <v>137</v>
      </c>
      <c r="K197" t="s">
        <v>48</v>
      </c>
      <c r="L197" t="s">
        <v>618</v>
      </c>
      <c r="M197" t="s">
        <v>616</v>
      </c>
      <c r="N197" t="s">
        <v>50</v>
      </c>
      <c r="O197" t="s">
        <v>617</v>
      </c>
      <c r="P197">
        <v>2</v>
      </c>
      <c r="Q197">
        <v>30</v>
      </c>
      <c r="S197" s="4">
        <v>46</v>
      </c>
      <c r="T197" t="s">
        <v>919</v>
      </c>
      <c r="U197" t="s">
        <v>868</v>
      </c>
      <c r="V197">
        <v>9</v>
      </c>
      <c r="W197">
        <v>11</v>
      </c>
      <c r="X197">
        <v>34</v>
      </c>
      <c r="Y197" s="9">
        <f t="shared" si="15"/>
        <v>0.88235294117647056</v>
      </c>
      <c r="Z197" s="9">
        <f t="shared" si="16"/>
        <v>4.1818181818181817</v>
      </c>
      <c r="AA197" s="9">
        <f t="shared" si="17"/>
        <v>3.2994652406417111</v>
      </c>
      <c r="AB197" t="s">
        <v>619</v>
      </c>
      <c r="AC197" t="s">
        <v>61</v>
      </c>
      <c r="AD197" s="2">
        <v>35</v>
      </c>
    </row>
    <row r="198" spans="1:32" x14ac:dyDescent="0.25">
      <c r="A198" t="s">
        <v>640</v>
      </c>
      <c r="B198" t="s">
        <v>171</v>
      </c>
      <c r="C198" t="s">
        <v>118</v>
      </c>
      <c r="D198" t="s">
        <v>581</v>
      </c>
      <c r="F198" t="s">
        <v>11</v>
      </c>
      <c r="G198">
        <v>850</v>
      </c>
      <c r="H198" t="s">
        <v>876</v>
      </c>
      <c r="I198" t="s">
        <v>26</v>
      </c>
      <c r="J198" t="s">
        <v>137</v>
      </c>
      <c r="K198" t="s">
        <v>48</v>
      </c>
      <c r="L198" t="s">
        <v>618</v>
      </c>
      <c r="M198" t="s">
        <v>616</v>
      </c>
      <c r="N198" t="s">
        <v>50</v>
      </c>
      <c r="O198" t="s">
        <v>617</v>
      </c>
      <c r="P198">
        <v>2</v>
      </c>
      <c r="Q198">
        <v>30</v>
      </c>
      <c r="S198" s="4">
        <v>46</v>
      </c>
      <c r="T198" t="s">
        <v>919</v>
      </c>
      <c r="U198" t="s">
        <v>868</v>
      </c>
      <c r="V198">
        <v>9</v>
      </c>
      <c r="W198">
        <v>11</v>
      </c>
      <c r="X198">
        <v>34</v>
      </c>
      <c r="Y198" s="9">
        <f t="shared" si="15"/>
        <v>0.88235294117647056</v>
      </c>
      <c r="Z198" s="9">
        <f t="shared" si="16"/>
        <v>4.1818181818181817</v>
      </c>
      <c r="AA198" s="9">
        <f t="shared" si="17"/>
        <v>3.2994652406417111</v>
      </c>
      <c r="AB198" t="s">
        <v>619</v>
      </c>
      <c r="AC198" t="s">
        <v>61</v>
      </c>
      <c r="AD198" s="2">
        <v>35</v>
      </c>
    </row>
    <row r="199" spans="1:32" x14ac:dyDescent="0.25">
      <c r="A199" t="s">
        <v>223</v>
      </c>
      <c r="B199" t="s">
        <v>9</v>
      </c>
      <c r="C199" t="s">
        <v>118</v>
      </c>
      <c r="D199" t="s">
        <v>13</v>
      </c>
      <c r="E199">
        <v>2020</v>
      </c>
      <c r="F199" t="s">
        <v>11</v>
      </c>
      <c r="G199">
        <v>850</v>
      </c>
      <c r="H199" t="s">
        <v>14</v>
      </c>
      <c r="I199" t="s">
        <v>26</v>
      </c>
      <c r="J199" t="s">
        <v>27</v>
      </c>
      <c r="K199" t="s">
        <v>48</v>
      </c>
      <c r="L199" t="s">
        <v>14</v>
      </c>
      <c r="M199" t="s">
        <v>195</v>
      </c>
      <c r="N199" t="s">
        <v>32</v>
      </c>
      <c r="O199" t="s">
        <v>17</v>
      </c>
      <c r="P199">
        <v>2</v>
      </c>
      <c r="Q199">
        <v>34</v>
      </c>
      <c r="S199">
        <v>50</v>
      </c>
      <c r="T199" t="s">
        <v>917</v>
      </c>
      <c r="U199" t="s">
        <v>14</v>
      </c>
      <c r="V199">
        <v>9</v>
      </c>
      <c r="W199">
        <v>11</v>
      </c>
      <c r="X199" s="1">
        <v>34</v>
      </c>
      <c r="Y199" s="9">
        <f t="shared" si="15"/>
        <v>1</v>
      </c>
      <c r="Z199" s="9">
        <f t="shared" si="16"/>
        <v>4.5454545454545459</v>
      </c>
      <c r="AA199" s="9">
        <f t="shared" si="17"/>
        <v>3.5454545454545459</v>
      </c>
      <c r="AB199" t="s">
        <v>22</v>
      </c>
      <c r="AC199" t="s">
        <v>61</v>
      </c>
      <c r="AD199" s="2">
        <v>32</v>
      </c>
    </row>
    <row r="200" spans="1:32" x14ac:dyDescent="0.25">
      <c r="A200" t="s">
        <v>450</v>
      </c>
      <c r="B200" t="s">
        <v>167</v>
      </c>
      <c r="D200" t="s">
        <v>439</v>
      </c>
      <c r="F200" t="s">
        <v>342</v>
      </c>
      <c r="G200">
        <v>850</v>
      </c>
      <c r="H200" t="s">
        <v>122</v>
      </c>
      <c r="I200" t="s">
        <v>156</v>
      </c>
      <c r="J200" t="s">
        <v>137</v>
      </c>
      <c r="K200" t="s">
        <v>48</v>
      </c>
      <c r="L200" t="s">
        <v>122</v>
      </c>
      <c r="M200" t="s">
        <v>441</v>
      </c>
      <c r="N200" t="s">
        <v>32</v>
      </c>
      <c r="O200" t="s">
        <v>444</v>
      </c>
      <c r="P200">
        <v>2</v>
      </c>
      <c r="Q200">
        <v>34</v>
      </c>
      <c r="S200" s="4">
        <v>46</v>
      </c>
      <c r="T200" t="s">
        <v>917</v>
      </c>
      <c r="U200" t="s">
        <v>122</v>
      </c>
      <c r="V200">
        <v>8</v>
      </c>
      <c r="W200">
        <v>11</v>
      </c>
      <c r="X200">
        <v>32</v>
      </c>
      <c r="Y200" s="9">
        <f t="shared" si="15"/>
        <v>1.0625</v>
      </c>
      <c r="Z200" s="9">
        <f t="shared" si="16"/>
        <v>4.1818181818181817</v>
      </c>
      <c r="AA200" s="9">
        <f t="shared" si="17"/>
        <v>3.1193181818181817</v>
      </c>
      <c r="AB200" t="s">
        <v>141</v>
      </c>
      <c r="AC200" t="s">
        <v>61</v>
      </c>
      <c r="AD200" s="2">
        <v>35</v>
      </c>
    </row>
    <row r="201" spans="1:32" x14ac:dyDescent="0.25">
      <c r="A201" t="s">
        <v>527</v>
      </c>
      <c r="B201" t="s">
        <v>163</v>
      </c>
      <c r="D201" s="5" t="s">
        <v>412</v>
      </c>
      <c r="E201" s="5"/>
      <c r="F201" s="5" t="s">
        <v>58</v>
      </c>
      <c r="G201" s="5">
        <v>850</v>
      </c>
      <c r="H201" s="5" t="s">
        <v>158</v>
      </c>
      <c r="I201" s="5" t="s">
        <v>26</v>
      </c>
      <c r="J201" s="5" t="s">
        <v>137</v>
      </c>
      <c r="K201" s="5" t="s">
        <v>48</v>
      </c>
      <c r="L201" s="5" t="s">
        <v>49</v>
      </c>
      <c r="M201" s="5" t="s">
        <v>32</v>
      </c>
      <c r="N201" s="5" t="s">
        <v>431</v>
      </c>
      <c r="O201" s="5" t="s">
        <v>32</v>
      </c>
      <c r="P201" s="5">
        <v>1</v>
      </c>
      <c r="Q201" s="5">
        <v>42</v>
      </c>
      <c r="R201" s="5"/>
      <c r="S201" s="6">
        <v>42</v>
      </c>
      <c r="T201" t="s">
        <v>919</v>
      </c>
      <c r="U201" s="5" t="s">
        <v>158</v>
      </c>
      <c r="V201" s="5">
        <v>9</v>
      </c>
      <c r="W201" s="5">
        <v>11</v>
      </c>
      <c r="X201" s="5">
        <v>42</v>
      </c>
      <c r="Y201" s="9">
        <f t="shared" si="15"/>
        <v>1</v>
      </c>
      <c r="Z201" s="9">
        <f t="shared" si="16"/>
        <v>3.8181818181818183</v>
      </c>
      <c r="AA201" s="9">
        <f t="shared" si="17"/>
        <v>2.8181818181818183</v>
      </c>
      <c r="AB201" s="5" t="s">
        <v>458</v>
      </c>
      <c r="AC201" s="5" t="s">
        <v>61</v>
      </c>
      <c r="AD201" s="62">
        <v>38</v>
      </c>
      <c r="AE201" s="68"/>
      <c r="AF201" s="5"/>
    </row>
    <row r="202" spans="1:32" x14ac:dyDescent="0.25">
      <c r="A202" t="s">
        <v>528</v>
      </c>
      <c r="B202" t="s">
        <v>163</v>
      </c>
      <c r="D202" s="5" t="s">
        <v>413</v>
      </c>
      <c r="E202" s="5"/>
      <c r="F202" s="5" t="s">
        <v>58</v>
      </c>
      <c r="G202" s="5">
        <v>850</v>
      </c>
      <c r="H202" s="5" t="s">
        <v>158</v>
      </c>
      <c r="I202" s="5" t="s">
        <v>26</v>
      </c>
      <c r="J202" s="5" t="s">
        <v>137</v>
      </c>
      <c r="K202" s="5" t="s">
        <v>48</v>
      </c>
      <c r="L202" s="5" t="s">
        <v>49</v>
      </c>
      <c r="M202" s="5" t="s">
        <v>32</v>
      </c>
      <c r="N202" s="5" t="s">
        <v>431</v>
      </c>
      <c r="O202" s="5" t="s">
        <v>32</v>
      </c>
      <c r="P202" s="5">
        <v>1</v>
      </c>
      <c r="Q202" s="5">
        <v>42</v>
      </c>
      <c r="R202" s="5"/>
      <c r="S202" s="6">
        <v>42</v>
      </c>
      <c r="T202" t="s">
        <v>919</v>
      </c>
      <c r="U202" s="5" t="s">
        <v>158</v>
      </c>
      <c r="V202" s="5">
        <v>9</v>
      </c>
      <c r="W202" s="5">
        <v>11</v>
      </c>
      <c r="X202" s="5">
        <v>42</v>
      </c>
      <c r="Y202" s="9">
        <f t="shared" si="15"/>
        <v>1</v>
      </c>
      <c r="Z202" s="9">
        <f t="shared" si="16"/>
        <v>3.8181818181818183</v>
      </c>
      <c r="AA202" s="9">
        <f t="shared" si="17"/>
        <v>2.8181818181818183</v>
      </c>
      <c r="AB202" s="5" t="s">
        <v>458</v>
      </c>
      <c r="AC202" s="5" t="s">
        <v>61</v>
      </c>
      <c r="AD202" s="62">
        <v>38</v>
      </c>
      <c r="AE202" s="68"/>
      <c r="AF202" s="5"/>
    </row>
    <row r="203" spans="1:32" x14ac:dyDescent="0.25">
      <c r="A203" t="s">
        <v>529</v>
      </c>
      <c r="B203" t="s">
        <v>163</v>
      </c>
      <c r="D203" s="5" t="s">
        <v>408</v>
      </c>
      <c r="E203" s="5">
        <v>2020</v>
      </c>
      <c r="F203" s="5" t="s">
        <v>11</v>
      </c>
      <c r="G203" s="5">
        <v>850</v>
      </c>
      <c r="H203" s="5" t="s">
        <v>158</v>
      </c>
      <c r="I203" s="5" t="s">
        <v>26</v>
      </c>
      <c r="J203" s="5" t="s">
        <v>26</v>
      </c>
      <c r="K203" s="5" t="s">
        <v>48</v>
      </c>
      <c r="L203" s="5" t="s">
        <v>32</v>
      </c>
      <c r="M203" s="5" t="s">
        <v>32</v>
      </c>
      <c r="N203" s="5" t="s">
        <v>32</v>
      </c>
      <c r="O203" s="5" t="s">
        <v>32</v>
      </c>
      <c r="P203" s="5">
        <v>1</v>
      </c>
      <c r="Q203" s="5" t="s">
        <v>32</v>
      </c>
      <c r="R203" s="5"/>
      <c r="S203" s="6" t="s">
        <v>32</v>
      </c>
      <c r="T203" t="s">
        <v>919</v>
      </c>
      <c r="U203" s="5" t="s">
        <v>158</v>
      </c>
      <c r="V203" s="5">
        <v>9</v>
      </c>
      <c r="W203" s="5" t="s">
        <v>32</v>
      </c>
      <c r="X203" s="5" t="s">
        <v>32</v>
      </c>
      <c r="Y203" s="9" t="s">
        <v>32</v>
      </c>
      <c r="Z203" s="9" t="s">
        <v>32</v>
      </c>
      <c r="AA203" s="9"/>
      <c r="AB203" s="5" t="s">
        <v>22</v>
      </c>
      <c r="AC203" s="5" t="s">
        <v>61</v>
      </c>
      <c r="AD203" s="62">
        <v>42</v>
      </c>
      <c r="AE203" s="68"/>
      <c r="AF203" s="5"/>
    </row>
    <row r="204" spans="1:32" x14ac:dyDescent="0.25">
      <c r="A204" t="s">
        <v>560</v>
      </c>
      <c r="B204" t="s">
        <v>165</v>
      </c>
      <c r="D204" t="s">
        <v>482</v>
      </c>
      <c r="E204">
        <v>2021</v>
      </c>
      <c r="F204" t="s">
        <v>11</v>
      </c>
      <c r="G204">
        <v>850</v>
      </c>
      <c r="H204" t="s">
        <v>404</v>
      </c>
      <c r="I204" t="s">
        <v>26</v>
      </c>
      <c r="J204" t="s">
        <v>43</v>
      </c>
      <c r="K204" t="s">
        <v>48</v>
      </c>
      <c r="L204" t="s">
        <v>783</v>
      </c>
      <c r="M204" t="s">
        <v>32</v>
      </c>
      <c r="N204" t="s">
        <v>32</v>
      </c>
      <c r="O204" t="s">
        <v>133</v>
      </c>
      <c r="P204">
        <v>2</v>
      </c>
      <c r="Q204">
        <v>30</v>
      </c>
      <c r="S204" s="4">
        <v>46</v>
      </c>
      <c r="T204" t="s">
        <v>919</v>
      </c>
      <c r="U204" t="s">
        <v>869</v>
      </c>
      <c r="V204">
        <v>9</v>
      </c>
      <c r="W204">
        <v>11</v>
      </c>
      <c r="X204">
        <v>36</v>
      </c>
      <c r="Y204" s="9">
        <f t="shared" ref="Y204:Y211" si="18">Q204/X204</f>
        <v>0.83333333333333337</v>
      </c>
      <c r="Z204" s="9">
        <f t="shared" ref="Z204:Z211" si="19">S204/W204</f>
        <v>4.1818181818181817</v>
      </c>
      <c r="AA204" s="9">
        <f t="shared" ref="AA204:AA211" si="20">Z204-Y204</f>
        <v>3.3484848484848482</v>
      </c>
      <c r="AB204" t="s">
        <v>134</v>
      </c>
      <c r="AC204" t="s">
        <v>61</v>
      </c>
      <c r="AD204" s="2">
        <v>45</v>
      </c>
      <c r="AF204" s="2"/>
    </row>
    <row r="205" spans="1:32" x14ac:dyDescent="0.25">
      <c r="A205" t="s">
        <v>561</v>
      </c>
      <c r="B205" t="s">
        <v>165</v>
      </c>
      <c r="C205" t="s">
        <v>118</v>
      </c>
      <c r="D205" t="s">
        <v>483</v>
      </c>
      <c r="E205">
        <v>2021</v>
      </c>
      <c r="F205" t="s">
        <v>11</v>
      </c>
      <c r="G205">
        <v>850</v>
      </c>
      <c r="H205" t="s">
        <v>404</v>
      </c>
      <c r="I205" t="s">
        <v>26</v>
      </c>
      <c r="J205" t="s">
        <v>43</v>
      </c>
      <c r="K205" t="s">
        <v>48</v>
      </c>
      <c r="L205" t="s">
        <v>783</v>
      </c>
      <c r="M205" t="s">
        <v>32</v>
      </c>
      <c r="N205" t="s">
        <v>32</v>
      </c>
      <c r="O205" t="s">
        <v>133</v>
      </c>
      <c r="P205">
        <v>2</v>
      </c>
      <c r="Q205">
        <v>30</v>
      </c>
      <c r="S205" s="4">
        <v>46</v>
      </c>
      <c r="T205" t="s">
        <v>919</v>
      </c>
      <c r="U205" t="s">
        <v>869</v>
      </c>
      <c r="V205">
        <v>9</v>
      </c>
      <c r="W205">
        <v>11</v>
      </c>
      <c r="X205">
        <v>36</v>
      </c>
      <c r="Y205" s="9">
        <f t="shared" si="18"/>
        <v>0.83333333333333337</v>
      </c>
      <c r="Z205" s="9">
        <f t="shared" si="19"/>
        <v>4.1818181818181817</v>
      </c>
      <c r="AA205" s="9">
        <f t="shared" si="20"/>
        <v>3.3484848484848482</v>
      </c>
      <c r="AB205" t="s">
        <v>134</v>
      </c>
      <c r="AC205" t="s">
        <v>61</v>
      </c>
      <c r="AD205" s="2">
        <v>45</v>
      </c>
      <c r="AF205" s="2"/>
    </row>
    <row r="206" spans="1:32" x14ac:dyDescent="0.25">
      <c r="A206" t="s">
        <v>562</v>
      </c>
      <c r="B206" t="s">
        <v>165</v>
      </c>
      <c r="C206" t="s">
        <v>118</v>
      </c>
      <c r="D206" t="s">
        <v>484</v>
      </c>
      <c r="E206">
        <v>2021</v>
      </c>
      <c r="F206" t="s">
        <v>11</v>
      </c>
      <c r="G206">
        <v>850</v>
      </c>
      <c r="H206" t="s">
        <v>404</v>
      </c>
      <c r="I206" t="s">
        <v>26</v>
      </c>
      <c r="J206" t="s">
        <v>137</v>
      </c>
      <c r="K206" t="s">
        <v>48</v>
      </c>
      <c r="L206" t="s">
        <v>783</v>
      </c>
      <c r="M206" t="s">
        <v>32</v>
      </c>
      <c r="N206" t="s">
        <v>32</v>
      </c>
      <c r="O206" t="s">
        <v>133</v>
      </c>
      <c r="P206">
        <v>2</v>
      </c>
      <c r="Q206">
        <v>30</v>
      </c>
      <c r="S206" s="4">
        <v>46</v>
      </c>
      <c r="T206" t="s">
        <v>919</v>
      </c>
      <c r="U206" t="s">
        <v>404</v>
      </c>
      <c r="V206">
        <v>9</v>
      </c>
      <c r="W206">
        <v>11</v>
      </c>
      <c r="X206">
        <v>36</v>
      </c>
      <c r="Y206" s="9">
        <f t="shared" si="18"/>
        <v>0.83333333333333337</v>
      </c>
      <c r="Z206" s="9">
        <f t="shared" si="19"/>
        <v>4.1818181818181817</v>
      </c>
      <c r="AA206" s="9">
        <f t="shared" si="20"/>
        <v>3.3484848484848482</v>
      </c>
      <c r="AB206" t="s">
        <v>141</v>
      </c>
      <c r="AC206" t="s">
        <v>61</v>
      </c>
      <c r="AD206" s="2">
        <v>32</v>
      </c>
      <c r="AF206" s="2"/>
    </row>
    <row r="207" spans="1:32" x14ac:dyDescent="0.25">
      <c r="A207" t="s">
        <v>539</v>
      </c>
      <c r="B207" t="s">
        <v>164</v>
      </c>
      <c r="D207" t="s">
        <v>146</v>
      </c>
      <c r="F207" t="s">
        <v>494</v>
      </c>
      <c r="G207">
        <v>850</v>
      </c>
      <c r="H207" t="s">
        <v>36</v>
      </c>
      <c r="I207" t="s">
        <v>26</v>
      </c>
      <c r="J207" t="s">
        <v>149</v>
      </c>
      <c r="K207" t="s">
        <v>48</v>
      </c>
      <c r="L207" t="s">
        <v>36</v>
      </c>
      <c r="M207" t="s">
        <v>889</v>
      </c>
      <c r="N207" t="s">
        <v>32</v>
      </c>
      <c r="O207" t="s">
        <v>36</v>
      </c>
      <c r="P207">
        <v>3</v>
      </c>
      <c r="Q207">
        <v>30</v>
      </c>
      <c r="R207">
        <v>39</v>
      </c>
      <c r="S207">
        <v>50</v>
      </c>
      <c r="T207" t="s">
        <v>917</v>
      </c>
      <c r="U207" t="s">
        <v>36</v>
      </c>
      <c r="V207">
        <v>7</v>
      </c>
      <c r="W207">
        <v>12</v>
      </c>
      <c r="X207">
        <v>28</v>
      </c>
      <c r="Y207" s="9">
        <f t="shared" si="18"/>
        <v>1.0714285714285714</v>
      </c>
      <c r="Z207" s="9">
        <f t="shared" si="19"/>
        <v>4.166666666666667</v>
      </c>
      <c r="AA207" s="9">
        <f t="shared" si="20"/>
        <v>3.0952380952380958</v>
      </c>
      <c r="AB207" t="s">
        <v>151</v>
      </c>
      <c r="AC207" t="s">
        <v>60</v>
      </c>
      <c r="AD207" s="2">
        <v>32</v>
      </c>
    </row>
    <row r="208" spans="1:32" x14ac:dyDescent="0.25">
      <c r="A208" t="s">
        <v>659</v>
      </c>
      <c r="B208" t="s">
        <v>171</v>
      </c>
      <c r="D208" t="s">
        <v>599</v>
      </c>
      <c r="F208" t="s">
        <v>858</v>
      </c>
      <c r="G208">
        <v>870</v>
      </c>
      <c r="H208" t="s">
        <v>876</v>
      </c>
      <c r="I208" t="s">
        <v>910</v>
      </c>
      <c r="J208" t="s">
        <v>627</v>
      </c>
      <c r="K208" t="s">
        <v>48</v>
      </c>
      <c r="L208" t="s">
        <v>618</v>
      </c>
      <c r="M208" t="s">
        <v>616</v>
      </c>
      <c r="N208" t="s">
        <v>50</v>
      </c>
      <c r="O208" t="s">
        <v>617</v>
      </c>
      <c r="P208">
        <v>2</v>
      </c>
      <c r="Q208">
        <v>30</v>
      </c>
      <c r="S208" s="4">
        <v>46</v>
      </c>
      <c r="T208" t="s">
        <v>919</v>
      </c>
      <c r="U208" t="s">
        <v>868</v>
      </c>
      <c r="V208">
        <v>9</v>
      </c>
      <c r="W208">
        <v>11</v>
      </c>
      <c r="X208">
        <v>34</v>
      </c>
      <c r="Y208" s="9">
        <f t="shared" si="18"/>
        <v>0.88235294117647056</v>
      </c>
      <c r="Z208" s="9">
        <f t="shared" si="19"/>
        <v>4.1818181818181817</v>
      </c>
      <c r="AA208" s="9">
        <f t="shared" si="20"/>
        <v>3.2994652406417111</v>
      </c>
      <c r="AB208" t="s">
        <v>619</v>
      </c>
      <c r="AC208" t="s">
        <v>61</v>
      </c>
      <c r="AD208" s="2">
        <v>40</v>
      </c>
    </row>
    <row r="209" spans="1:34" x14ac:dyDescent="0.25">
      <c r="A209" t="s">
        <v>660</v>
      </c>
      <c r="B209" t="s">
        <v>171</v>
      </c>
      <c r="C209" t="s">
        <v>118</v>
      </c>
      <c r="D209" t="s">
        <v>600</v>
      </c>
      <c r="F209" t="s">
        <v>858</v>
      </c>
      <c r="G209">
        <v>870</v>
      </c>
      <c r="H209" t="s">
        <v>876</v>
      </c>
      <c r="I209" t="s">
        <v>910</v>
      </c>
      <c r="J209" t="s">
        <v>627</v>
      </c>
      <c r="K209" t="s">
        <v>48</v>
      </c>
      <c r="L209" t="s">
        <v>618</v>
      </c>
      <c r="M209" t="s">
        <v>616</v>
      </c>
      <c r="N209" t="s">
        <v>50</v>
      </c>
      <c r="O209" t="s">
        <v>617</v>
      </c>
      <c r="P209">
        <v>2</v>
      </c>
      <c r="Q209">
        <v>30</v>
      </c>
      <c r="S209" s="4">
        <v>46</v>
      </c>
      <c r="T209" t="s">
        <v>919</v>
      </c>
      <c r="U209" t="s">
        <v>868</v>
      </c>
      <c r="V209">
        <v>9</v>
      </c>
      <c r="W209">
        <v>11</v>
      </c>
      <c r="X209">
        <v>34</v>
      </c>
      <c r="Y209" s="9">
        <f t="shared" si="18"/>
        <v>0.88235294117647056</v>
      </c>
      <c r="Z209" s="9">
        <f t="shared" si="19"/>
        <v>4.1818181818181817</v>
      </c>
      <c r="AA209" s="9">
        <f t="shared" si="20"/>
        <v>3.2994652406417111</v>
      </c>
      <c r="AB209" t="s">
        <v>619</v>
      </c>
      <c r="AC209" t="s">
        <v>61</v>
      </c>
      <c r="AD209" s="2">
        <v>40</v>
      </c>
    </row>
    <row r="210" spans="1:34" x14ac:dyDescent="0.25">
      <c r="A210" t="s">
        <v>563</v>
      </c>
      <c r="B210" t="s">
        <v>165</v>
      </c>
      <c r="C210" t="s">
        <v>118</v>
      </c>
      <c r="D210" t="s">
        <v>485</v>
      </c>
      <c r="E210">
        <v>2021</v>
      </c>
      <c r="F210" t="s">
        <v>342</v>
      </c>
      <c r="G210">
        <v>870</v>
      </c>
      <c r="H210" t="s">
        <v>404</v>
      </c>
      <c r="I210" t="s">
        <v>26</v>
      </c>
      <c r="J210" t="s">
        <v>32</v>
      </c>
      <c r="K210" t="s">
        <v>45</v>
      </c>
      <c r="L210" t="s">
        <v>783</v>
      </c>
      <c r="M210" t="s">
        <v>32</v>
      </c>
      <c r="N210" t="s">
        <v>32</v>
      </c>
      <c r="O210" t="s">
        <v>133</v>
      </c>
      <c r="P210">
        <v>2</v>
      </c>
      <c r="Q210">
        <v>30</v>
      </c>
      <c r="S210" s="4">
        <v>46</v>
      </c>
      <c r="T210" t="s">
        <v>919</v>
      </c>
      <c r="U210" t="s">
        <v>869</v>
      </c>
      <c r="V210">
        <v>9</v>
      </c>
      <c r="W210">
        <v>11</v>
      </c>
      <c r="X210">
        <v>36</v>
      </c>
      <c r="Y210" s="9">
        <f t="shared" si="18"/>
        <v>0.83333333333333337</v>
      </c>
      <c r="Z210" s="9">
        <f t="shared" si="19"/>
        <v>4.1818181818181817</v>
      </c>
      <c r="AA210" s="9">
        <f t="shared" si="20"/>
        <v>3.3484848484848482</v>
      </c>
      <c r="AB210" t="s">
        <v>134</v>
      </c>
      <c r="AC210" s="10" t="s">
        <v>61</v>
      </c>
      <c r="AD210" s="2">
        <v>40</v>
      </c>
    </row>
    <row r="211" spans="1:34" x14ac:dyDescent="0.25">
      <c r="A211" t="s">
        <v>564</v>
      </c>
      <c r="B211" t="s">
        <v>165</v>
      </c>
      <c r="D211" t="s">
        <v>486</v>
      </c>
      <c r="E211">
        <v>2021</v>
      </c>
      <c r="F211" t="s">
        <v>342</v>
      </c>
      <c r="G211">
        <v>870</v>
      </c>
      <c r="H211" t="s">
        <v>404</v>
      </c>
      <c r="I211" t="s">
        <v>26</v>
      </c>
      <c r="J211" t="s">
        <v>32</v>
      </c>
      <c r="K211" t="s">
        <v>45</v>
      </c>
      <c r="L211" t="s">
        <v>783</v>
      </c>
      <c r="M211" t="s">
        <v>32</v>
      </c>
      <c r="N211" t="s">
        <v>32</v>
      </c>
      <c r="O211" t="s">
        <v>133</v>
      </c>
      <c r="P211">
        <v>2</v>
      </c>
      <c r="Q211">
        <v>30</v>
      </c>
      <c r="S211" s="4">
        <v>46</v>
      </c>
      <c r="T211" t="s">
        <v>919</v>
      </c>
      <c r="U211" t="s">
        <v>869</v>
      </c>
      <c r="V211">
        <v>9</v>
      </c>
      <c r="W211">
        <v>11</v>
      </c>
      <c r="X211">
        <v>36</v>
      </c>
      <c r="Y211" s="9">
        <f t="shared" si="18"/>
        <v>0.83333333333333337</v>
      </c>
      <c r="Z211" s="9">
        <f t="shared" si="19"/>
        <v>4.1818181818181817</v>
      </c>
      <c r="AA211" s="9">
        <f t="shared" si="20"/>
        <v>3.3484848484848482</v>
      </c>
      <c r="AB211" t="s">
        <v>134</v>
      </c>
      <c r="AC211" s="10" t="s">
        <v>61</v>
      </c>
      <c r="AD211" s="2">
        <v>40</v>
      </c>
    </row>
    <row r="212" spans="1:34" x14ac:dyDescent="0.25">
      <c r="A212" t="s">
        <v>530</v>
      </c>
      <c r="B212" t="s">
        <v>163</v>
      </c>
      <c r="D212" s="5" t="s">
        <v>425</v>
      </c>
      <c r="E212" s="5"/>
      <c r="F212" s="5" t="s">
        <v>11</v>
      </c>
      <c r="G212" s="5">
        <v>875</v>
      </c>
      <c r="H212" s="5" t="s">
        <v>59</v>
      </c>
      <c r="I212" s="5" t="s">
        <v>26</v>
      </c>
      <c r="J212" s="5" t="s">
        <v>137</v>
      </c>
      <c r="K212" s="5" t="s">
        <v>48</v>
      </c>
      <c r="L212" s="5" t="s">
        <v>328</v>
      </c>
      <c r="M212" s="5" t="s">
        <v>32</v>
      </c>
      <c r="N212" s="5" t="s">
        <v>32</v>
      </c>
      <c r="O212" s="5" t="s">
        <v>32</v>
      </c>
      <c r="P212" s="5">
        <v>2</v>
      </c>
      <c r="Q212" s="5">
        <v>34</v>
      </c>
      <c r="R212" s="5"/>
      <c r="S212" s="8">
        <v>50</v>
      </c>
      <c r="T212" t="s">
        <v>917</v>
      </c>
      <c r="U212" s="5" t="s">
        <v>14</v>
      </c>
      <c r="V212" s="5">
        <v>9</v>
      </c>
      <c r="W212" s="5" t="s">
        <v>32</v>
      </c>
      <c r="X212" s="5" t="s">
        <v>32</v>
      </c>
      <c r="Y212" s="9" t="s">
        <v>32</v>
      </c>
      <c r="Z212" s="9" t="s">
        <v>32</v>
      </c>
      <c r="AA212" s="9"/>
      <c r="AB212" s="5" t="s">
        <v>22</v>
      </c>
      <c r="AC212" s="5" t="s">
        <v>61</v>
      </c>
      <c r="AD212" s="62">
        <v>32</v>
      </c>
      <c r="AE212" s="68"/>
      <c r="AF212" s="5"/>
    </row>
    <row r="213" spans="1:34" x14ac:dyDescent="0.25">
      <c r="A213" s="33" t="s">
        <v>540</v>
      </c>
      <c r="B213" s="33" t="s">
        <v>164</v>
      </c>
      <c r="C213" s="33"/>
      <c r="D213" s="33" t="s">
        <v>147</v>
      </c>
      <c r="E213" s="33"/>
      <c r="F213" s="33" t="s">
        <v>494</v>
      </c>
      <c r="G213" s="33">
        <v>875</v>
      </c>
      <c r="H213" s="33" t="s">
        <v>108</v>
      </c>
      <c r="I213" s="33" t="s">
        <v>26</v>
      </c>
      <c r="J213" s="33" t="s">
        <v>152</v>
      </c>
      <c r="K213" s="33" t="s">
        <v>48</v>
      </c>
      <c r="L213" s="33" t="s">
        <v>108</v>
      </c>
      <c r="M213" s="33" t="s">
        <v>890</v>
      </c>
      <c r="N213" s="33" t="s">
        <v>32</v>
      </c>
      <c r="O213" s="33" t="s">
        <v>108</v>
      </c>
      <c r="P213" s="33">
        <v>3</v>
      </c>
      <c r="Q213" s="33">
        <v>26</v>
      </c>
      <c r="R213" s="33">
        <v>36</v>
      </c>
      <c r="S213" s="33">
        <v>48</v>
      </c>
      <c r="T213" t="s">
        <v>919</v>
      </c>
      <c r="U213" s="33" t="s">
        <v>108</v>
      </c>
      <c r="V213" s="33">
        <v>9</v>
      </c>
      <c r="W213" s="33">
        <v>11</v>
      </c>
      <c r="X213" s="33">
        <v>32</v>
      </c>
      <c r="Y213" s="15">
        <f t="shared" ref="Y213:Y223" si="21">Q213/X213</f>
        <v>0.8125</v>
      </c>
      <c r="Z213" s="15">
        <f t="shared" ref="Z213:Z223" si="22">S213/W213</f>
        <v>4.3636363636363633</v>
      </c>
      <c r="AA213" s="15">
        <f t="shared" ref="AA213:AA223" si="23">Z213-Y213</f>
        <v>3.5511363636363633</v>
      </c>
      <c r="AB213" s="33" t="s">
        <v>150</v>
      </c>
      <c r="AC213" s="33" t="s">
        <v>679</v>
      </c>
      <c r="AD213" s="42">
        <v>32</v>
      </c>
      <c r="AE213" s="66"/>
      <c r="AF213" s="33"/>
      <c r="AG213" s="33"/>
      <c r="AH213" s="33"/>
    </row>
    <row r="214" spans="1:34" x14ac:dyDescent="0.25">
      <c r="A214" t="s">
        <v>376</v>
      </c>
      <c r="B214" t="s">
        <v>175</v>
      </c>
      <c r="D214" t="s">
        <v>327</v>
      </c>
      <c r="E214">
        <v>2021</v>
      </c>
      <c r="F214" t="s">
        <v>11</v>
      </c>
      <c r="G214">
        <v>880</v>
      </c>
      <c r="H214" t="s">
        <v>328</v>
      </c>
      <c r="I214" t="s">
        <v>26</v>
      </c>
      <c r="J214" t="s">
        <v>137</v>
      </c>
      <c r="K214" t="s">
        <v>48</v>
      </c>
      <c r="L214" t="s">
        <v>328</v>
      </c>
      <c r="M214" t="s">
        <v>32</v>
      </c>
      <c r="N214" t="s">
        <v>50</v>
      </c>
      <c r="O214" t="s">
        <v>329</v>
      </c>
      <c r="P214">
        <v>2</v>
      </c>
      <c r="Q214">
        <v>32</v>
      </c>
      <c r="S214">
        <v>48</v>
      </c>
      <c r="T214" t="s">
        <v>917</v>
      </c>
      <c r="U214" t="s">
        <v>14</v>
      </c>
      <c r="V214">
        <v>9</v>
      </c>
      <c r="W214">
        <v>11</v>
      </c>
      <c r="X214">
        <v>34</v>
      </c>
      <c r="Y214" s="9">
        <f t="shared" si="21"/>
        <v>0.94117647058823528</v>
      </c>
      <c r="Z214" s="9">
        <f t="shared" si="22"/>
        <v>4.3636363636363633</v>
      </c>
      <c r="AA214" s="9">
        <f t="shared" si="23"/>
        <v>3.4224598930481278</v>
      </c>
      <c r="AB214" t="s">
        <v>330</v>
      </c>
      <c r="AC214" t="s">
        <v>61</v>
      </c>
      <c r="AD214" s="2">
        <v>32</v>
      </c>
    </row>
    <row r="215" spans="1:34" x14ac:dyDescent="0.25">
      <c r="A215" t="s">
        <v>379</v>
      </c>
      <c r="B215" t="s">
        <v>175</v>
      </c>
      <c r="D215" t="s">
        <v>338</v>
      </c>
      <c r="E215">
        <v>2021</v>
      </c>
      <c r="F215" t="s">
        <v>11</v>
      </c>
      <c r="G215">
        <v>880</v>
      </c>
      <c r="H215" t="s">
        <v>328</v>
      </c>
      <c r="I215" t="s">
        <v>26</v>
      </c>
      <c r="J215" t="s">
        <v>137</v>
      </c>
      <c r="K215" t="s">
        <v>48</v>
      </c>
      <c r="L215" t="s">
        <v>328</v>
      </c>
      <c r="M215" t="s">
        <v>32</v>
      </c>
      <c r="N215" t="s">
        <v>50</v>
      </c>
      <c r="O215" t="s">
        <v>329</v>
      </c>
      <c r="P215">
        <v>2</v>
      </c>
      <c r="Q215">
        <v>32</v>
      </c>
      <c r="S215">
        <v>48</v>
      </c>
      <c r="T215" t="s">
        <v>917</v>
      </c>
      <c r="U215" t="s">
        <v>14</v>
      </c>
      <c r="V215">
        <v>9</v>
      </c>
      <c r="W215">
        <v>11</v>
      </c>
      <c r="X215">
        <v>34</v>
      </c>
      <c r="Y215" s="9">
        <f t="shared" si="21"/>
        <v>0.94117647058823528</v>
      </c>
      <c r="Z215" s="9">
        <f t="shared" si="22"/>
        <v>4.3636363636363633</v>
      </c>
      <c r="AA215" s="9">
        <f t="shared" si="23"/>
        <v>3.4224598930481278</v>
      </c>
      <c r="AB215" t="s">
        <v>330</v>
      </c>
      <c r="AC215" t="s">
        <v>61</v>
      </c>
      <c r="AD215" s="2">
        <v>32</v>
      </c>
    </row>
    <row r="216" spans="1:34" x14ac:dyDescent="0.25">
      <c r="A216" t="s">
        <v>265</v>
      </c>
      <c r="B216" t="s">
        <v>160</v>
      </c>
      <c r="D216" t="s">
        <v>81</v>
      </c>
      <c r="E216">
        <v>2021</v>
      </c>
      <c r="F216" t="s">
        <v>11</v>
      </c>
      <c r="G216">
        <v>900</v>
      </c>
      <c r="H216" t="s">
        <v>879</v>
      </c>
      <c r="I216" t="s">
        <v>156</v>
      </c>
      <c r="J216" t="s">
        <v>156</v>
      </c>
      <c r="K216" t="s">
        <v>48</v>
      </c>
      <c r="L216" t="s">
        <v>108</v>
      </c>
      <c r="M216" s="8" t="s">
        <v>32</v>
      </c>
      <c r="N216" t="s">
        <v>37</v>
      </c>
      <c r="O216" t="s">
        <v>133</v>
      </c>
      <c r="P216">
        <v>2</v>
      </c>
      <c r="Q216">
        <v>30</v>
      </c>
      <c r="S216">
        <v>46</v>
      </c>
      <c r="T216" t="s">
        <v>919</v>
      </c>
      <c r="U216" t="s">
        <v>109</v>
      </c>
      <c r="V216">
        <v>9</v>
      </c>
      <c r="W216">
        <v>11</v>
      </c>
      <c r="X216">
        <v>34</v>
      </c>
      <c r="Y216" s="9">
        <f t="shared" si="21"/>
        <v>0.88235294117647056</v>
      </c>
      <c r="Z216" s="9">
        <f t="shared" si="22"/>
        <v>4.1818181818181817</v>
      </c>
      <c r="AA216" s="9">
        <f t="shared" si="23"/>
        <v>3.2994652406417111</v>
      </c>
      <c r="AB216" t="s">
        <v>153</v>
      </c>
      <c r="AC216" t="s">
        <v>61</v>
      </c>
      <c r="AD216" s="2">
        <v>40</v>
      </c>
    </row>
    <row r="217" spans="1:34" x14ac:dyDescent="0.25">
      <c r="A217" t="s">
        <v>266</v>
      </c>
      <c r="B217" t="s">
        <v>160</v>
      </c>
      <c r="C217" t="s">
        <v>118</v>
      </c>
      <c r="D217" t="s">
        <v>82</v>
      </c>
      <c r="E217">
        <v>2021</v>
      </c>
      <c r="F217" t="s">
        <v>11</v>
      </c>
      <c r="G217">
        <v>900</v>
      </c>
      <c r="H217" t="s">
        <v>879</v>
      </c>
      <c r="I217" t="s">
        <v>156</v>
      </c>
      <c r="J217" t="s">
        <v>156</v>
      </c>
      <c r="K217" t="s">
        <v>48</v>
      </c>
      <c r="L217" t="s">
        <v>108</v>
      </c>
      <c r="M217" s="8" t="s">
        <v>32</v>
      </c>
      <c r="N217" t="s">
        <v>37</v>
      </c>
      <c r="O217" t="s">
        <v>133</v>
      </c>
      <c r="P217">
        <v>2</v>
      </c>
      <c r="Q217">
        <v>30</v>
      </c>
      <c r="S217">
        <v>46</v>
      </c>
      <c r="T217" t="s">
        <v>919</v>
      </c>
      <c r="U217" t="s">
        <v>109</v>
      </c>
      <c r="V217">
        <v>9</v>
      </c>
      <c r="W217">
        <v>11</v>
      </c>
      <c r="X217">
        <v>34</v>
      </c>
      <c r="Y217" s="9">
        <f t="shared" si="21"/>
        <v>0.88235294117647056</v>
      </c>
      <c r="Z217" s="9">
        <f t="shared" si="22"/>
        <v>4.1818181818181817</v>
      </c>
      <c r="AA217" s="9">
        <f t="shared" si="23"/>
        <v>3.2994652406417111</v>
      </c>
      <c r="AB217" t="s">
        <v>153</v>
      </c>
      <c r="AC217" t="s">
        <v>61</v>
      </c>
      <c r="AD217" s="2">
        <v>40</v>
      </c>
    </row>
    <row r="218" spans="1:34" x14ac:dyDescent="0.25">
      <c r="A218" t="s">
        <v>250</v>
      </c>
      <c r="B218" t="s">
        <v>55</v>
      </c>
      <c r="C218" t="s">
        <v>119</v>
      </c>
      <c r="D218" t="s">
        <v>68</v>
      </c>
      <c r="E218">
        <v>2020</v>
      </c>
      <c r="F218" t="s">
        <v>11</v>
      </c>
      <c r="G218">
        <v>900</v>
      </c>
      <c r="H218" t="s">
        <v>14</v>
      </c>
      <c r="I218" t="s">
        <v>26</v>
      </c>
      <c r="J218" t="s">
        <v>27</v>
      </c>
      <c r="K218" t="s">
        <v>48</v>
      </c>
      <c r="L218" t="s">
        <v>14</v>
      </c>
      <c r="M218" t="s">
        <v>195</v>
      </c>
      <c r="N218" t="s">
        <v>32</v>
      </c>
      <c r="O218" t="s">
        <v>17</v>
      </c>
      <c r="P218">
        <v>2</v>
      </c>
      <c r="Q218">
        <v>34</v>
      </c>
      <c r="S218">
        <v>50</v>
      </c>
      <c r="T218" t="s">
        <v>917</v>
      </c>
      <c r="U218" t="s">
        <v>14</v>
      </c>
      <c r="V218">
        <v>9</v>
      </c>
      <c r="W218">
        <v>11</v>
      </c>
      <c r="X218">
        <v>34</v>
      </c>
      <c r="Y218" s="9">
        <f t="shared" si="21"/>
        <v>1</v>
      </c>
      <c r="Z218" s="9">
        <f t="shared" si="22"/>
        <v>4.5454545454545459</v>
      </c>
      <c r="AA218" s="9">
        <f t="shared" si="23"/>
        <v>3.5454545454545459</v>
      </c>
      <c r="AB218" t="s">
        <v>20</v>
      </c>
      <c r="AC218" t="s">
        <v>61</v>
      </c>
      <c r="AD218" s="2">
        <v>32</v>
      </c>
    </row>
    <row r="219" spans="1:34" x14ac:dyDescent="0.25">
      <c r="A219" t="s">
        <v>826</v>
      </c>
      <c r="B219" t="s">
        <v>168</v>
      </c>
      <c r="D219" t="s">
        <v>725</v>
      </c>
      <c r="F219" t="s">
        <v>75</v>
      </c>
      <c r="G219">
        <v>900</v>
      </c>
      <c r="H219" t="s">
        <v>353</v>
      </c>
      <c r="I219" t="s">
        <v>26</v>
      </c>
      <c r="J219" t="s">
        <v>26</v>
      </c>
      <c r="K219" t="s">
        <v>48</v>
      </c>
      <c r="L219" t="s">
        <v>49</v>
      </c>
      <c r="M219" t="s">
        <v>732</v>
      </c>
      <c r="N219" t="s">
        <v>32</v>
      </c>
      <c r="O219" t="s">
        <v>733</v>
      </c>
      <c r="P219">
        <v>1</v>
      </c>
      <c r="Q219">
        <v>38</v>
      </c>
      <c r="S219" s="3">
        <v>38</v>
      </c>
      <c r="T219" t="s">
        <v>919</v>
      </c>
      <c r="U219" t="s">
        <v>353</v>
      </c>
      <c r="V219">
        <v>11</v>
      </c>
      <c r="W219">
        <v>11</v>
      </c>
      <c r="X219">
        <v>51</v>
      </c>
      <c r="Y219" s="9">
        <f t="shared" si="21"/>
        <v>0.74509803921568629</v>
      </c>
      <c r="Z219" s="9">
        <f t="shared" si="22"/>
        <v>3.4545454545454546</v>
      </c>
      <c r="AA219" s="9">
        <f t="shared" si="23"/>
        <v>2.7094474153297683</v>
      </c>
      <c r="AB219" t="s">
        <v>734</v>
      </c>
      <c r="AC219" t="s">
        <v>61</v>
      </c>
      <c r="AD219" s="13">
        <v>47</v>
      </c>
      <c r="AE219" s="64" t="s">
        <v>132</v>
      </c>
    </row>
    <row r="220" spans="1:34" x14ac:dyDescent="0.25">
      <c r="A220" t="s">
        <v>221</v>
      </c>
      <c r="B220" t="s">
        <v>9</v>
      </c>
      <c r="C220" t="s">
        <v>118</v>
      </c>
      <c r="D220" t="s">
        <v>13</v>
      </c>
      <c r="E220">
        <v>2021</v>
      </c>
      <c r="F220" t="s">
        <v>11</v>
      </c>
      <c r="G220">
        <v>900</v>
      </c>
      <c r="H220" t="s">
        <v>14</v>
      </c>
      <c r="I220" t="s">
        <v>26</v>
      </c>
      <c r="J220" t="s">
        <v>27</v>
      </c>
      <c r="K220" t="s">
        <v>48</v>
      </c>
      <c r="L220" t="s">
        <v>14</v>
      </c>
      <c r="M220" t="s">
        <v>195</v>
      </c>
      <c r="N220" t="s">
        <v>32</v>
      </c>
      <c r="O220" t="s">
        <v>17</v>
      </c>
      <c r="P220">
        <v>2</v>
      </c>
      <c r="Q220">
        <v>34</v>
      </c>
      <c r="S220">
        <v>50</v>
      </c>
      <c r="T220" t="s">
        <v>917</v>
      </c>
      <c r="U220" t="s">
        <v>14</v>
      </c>
      <c r="V220">
        <v>9</v>
      </c>
      <c r="W220">
        <v>11</v>
      </c>
      <c r="X220" s="1">
        <v>34</v>
      </c>
      <c r="Y220" s="9">
        <f t="shared" si="21"/>
        <v>1</v>
      </c>
      <c r="Z220" s="9">
        <f t="shared" si="22"/>
        <v>4.5454545454545459</v>
      </c>
      <c r="AA220" s="9">
        <f t="shared" si="23"/>
        <v>3.5454545454545459</v>
      </c>
      <c r="AB220" t="s">
        <v>22</v>
      </c>
      <c r="AC220" t="s">
        <v>61</v>
      </c>
      <c r="AD220" s="2">
        <v>32</v>
      </c>
    </row>
    <row r="221" spans="1:34" x14ac:dyDescent="0.25">
      <c r="A221" s="33" t="s">
        <v>387</v>
      </c>
      <c r="B221" s="33" t="s">
        <v>175</v>
      </c>
      <c r="C221" s="33"/>
      <c r="D221" s="33" t="s">
        <v>352</v>
      </c>
      <c r="E221" s="33">
        <v>2021</v>
      </c>
      <c r="F221" s="33" t="s">
        <v>75</v>
      </c>
      <c r="G221" s="33">
        <v>900</v>
      </c>
      <c r="H221" s="33" t="s">
        <v>353</v>
      </c>
      <c r="I221" s="33" t="s">
        <v>910</v>
      </c>
      <c r="J221" s="33" t="s">
        <v>625</v>
      </c>
      <c r="K221" s="33" t="s">
        <v>48</v>
      </c>
      <c r="L221" s="33" t="s">
        <v>49</v>
      </c>
      <c r="M221" s="33" t="s">
        <v>32</v>
      </c>
      <c r="N221" s="33" t="s">
        <v>354</v>
      </c>
      <c r="O221" s="33" t="s">
        <v>32</v>
      </c>
      <c r="P221" s="33">
        <v>1</v>
      </c>
      <c r="Q221" s="33">
        <v>38</v>
      </c>
      <c r="R221" s="33"/>
      <c r="S221" s="36">
        <v>38</v>
      </c>
      <c r="T221" t="s">
        <v>919</v>
      </c>
      <c r="U221" s="33" t="s">
        <v>353</v>
      </c>
      <c r="V221" s="33">
        <v>11</v>
      </c>
      <c r="W221" s="33">
        <v>11</v>
      </c>
      <c r="X221" s="33">
        <v>51</v>
      </c>
      <c r="Y221" s="15">
        <f t="shared" si="21"/>
        <v>0.74509803921568629</v>
      </c>
      <c r="Z221" s="15">
        <f t="shared" si="22"/>
        <v>3.4545454545454546</v>
      </c>
      <c r="AA221" s="15">
        <f t="shared" si="23"/>
        <v>2.7094474153297683</v>
      </c>
      <c r="AB221" s="33" t="s">
        <v>353</v>
      </c>
      <c r="AC221" s="33" t="s">
        <v>61</v>
      </c>
      <c r="AD221" s="40" t="s">
        <v>355</v>
      </c>
      <c r="AE221" s="52" t="s">
        <v>356</v>
      </c>
      <c r="AF221" s="42"/>
      <c r="AG221" s="33"/>
      <c r="AH221" s="33"/>
    </row>
    <row r="222" spans="1:34" x14ac:dyDescent="0.25">
      <c r="A222" t="s">
        <v>531</v>
      </c>
      <c r="B222" t="s">
        <v>163</v>
      </c>
      <c r="D222" s="5" t="s">
        <v>410</v>
      </c>
      <c r="E222" s="5">
        <v>2021</v>
      </c>
      <c r="F222" s="5" t="s">
        <v>58</v>
      </c>
      <c r="G222" s="5">
        <v>900</v>
      </c>
      <c r="H222" s="5" t="s">
        <v>158</v>
      </c>
      <c r="I222" s="5" t="s">
        <v>26</v>
      </c>
      <c r="J222" s="5" t="s">
        <v>459</v>
      </c>
      <c r="K222" s="5" t="s">
        <v>48</v>
      </c>
      <c r="L222" s="5" t="s">
        <v>49</v>
      </c>
      <c r="M222" s="5" t="s">
        <v>32</v>
      </c>
      <c r="N222" s="5" t="s">
        <v>431</v>
      </c>
      <c r="O222" s="5" t="s">
        <v>32</v>
      </c>
      <c r="P222" s="5">
        <v>1</v>
      </c>
      <c r="Q222" s="5">
        <v>40</v>
      </c>
      <c r="R222" s="5"/>
      <c r="S222" s="6">
        <v>40</v>
      </c>
      <c r="T222" t="s">
        <v>919</v>
      </c>
      <c r="U222" s="5" t="s">
        <v>158</v>
      </c>
      <c r="V222" s="5">
        <v>9</v>
      </c>
      <c r="W222" s="5">
        <v>11</v>
      </c>
      <c r="X222" s="5">
        <v>42</v>
      </c>
      <c r="Y222" s="9">
        <f t="shared" si="21"/>
        <v>0.95238095238095233</v>
      </c>
      <c r="Z222" s="9">
        <f t="shared" si="22"/>
        <v>3.6363636363636362</v>
      </c>
      <c r="AA222" s="9">
        <f t="shared" si="23"/>
        <v>2.6839826839826841</v>
      </c>
      <c r="AB222" s="5" t="s">
        <v>458</v>
      </c>
      <c r="AC222" s="5" t="s">
        <v>61</v>
      </c>
      <c r="AD222" s="13" t="s">
        <v>460</v>
      </c>
      <c r="AE222" s="64" t="s">
        <v>132</v>
      </c>
      <c r="AF222" s="5"/>
    </row>
    <row r="223" spans="1:34" x14ac:dyDescent="0.25">
      <c r="A223" t="s">
        <v>532</v>
      </c>
      <c r="B223" t="s">
        <v>163</v>
      </c>
      <c r="D223" s="5" t="s">
        <v>411</v>
      </c>
      <c r="E223" s="5"/>
      <c r="F223" s="5" t="s">
        <v>58</v>
      </c>
      <c r="G223" s="5">
        <v>900</v>
      </c>
      <c r="H223" s="5" t="s">
        <v>158</v>
      </c>
      <c r="I223" s="5" t="s">
        <v>26</v>
      </c>
      <c r="J223" s="5" t="s">
        <v>459</v>
      </c>
      <c r="K223" s="5" t="s">
        <v>48</v>
      </c>
      <c r="L223" s="5" t="s">
        <v>49</v>
      </c>
      <c r="M223" s="5" t="s">
        <v>32</v>
      </c>
      <c r="N223" s="5" t="s">
        <v>431</v>
      </c>
      <c r="O223" s="5" t="s">
        <v>32</v>
      </c>
      <c r="P223" s="5">
        <v>1</v>
      </c>
      <c r="Q223" s="5">
        <v>40</v>
      </c>
      <c r="R223" s="5"/>
      <c r="S223" s="6">
        <v>40</v>
      </c>
      <c r="T223" t="s">
        <v>919</v>
      </c>
      <c r="U223" s="5" t="s">
        <v>158</v>
      </c>
      <c r="V223" s="5">
        <v>9</v>
      </c>
      <c r="W223" s="5">
        <v>11</v>
      </c>
      <c r="X223" s="5">
        <v>42</v>
      </c>
      <c r="Y223" s="9">
        <f t="shared" si="21"/>
        <v>0.95238095238095233</v>
      </c>
      <c r="Z223" s="9">
        <f t="shared" si="22"/>
        <v>3.6363636363636362</v>
      </c>
      <c r="AA223" s="9">
        <f t="shared" si="23"/>
        <v>2.6839826839826841</v>
      </c>
      <c r="AB223" s="5" t="s">
        <v>458</v>
      </c>
      <c r="AC223" s="5" t="s">
        <v>61</v>
      </c>
      <c r="AD223" s="13" t="s">
        <v>460</v>
      </c>
      <c r="AE223" s="64" t="s">
        <v>132</v>
      </c>
      <c r="AF223" s="5"/>
    </row>
    <row r="224" spans="1:34" x14ac:dyDescent="0.25">
      <c r="A224" t="s">
        <v>533</v>
      </c>
      <c r="B224" t="s">
        <v>163</v>
      </c>
      <c r="D224" s="5" t="s">
        <v>424</v>
      </c>
      <c r="E224" s="5"/>
      <c r="F224" s="5" t="s">
        <v>11</v>
      </c>
      <c r="G224" s="5">
        <v>900</v>
      </c>
      <c r="H224" s="5" t="s">
        <v>59</v>
      </c>
      <c r="I224" s="5" t="s">
        <v>26</v>
      </c>
      <c r="J224" s="5" t="s">
        <v>137</v>
      </c>
      <c r="K224" s="5" t="s">
        <v>48</v>
      </c>
      <c r="L224" s="5" t="s">
        <v>328</v>
      </c>
      <c r="M224" s="5" t="s">
        <v>199</v>
      </c>
      <c r="N224" s="5" t="s">
        <v>19</v>
      </c>
      <c r="O224" s="5" t="s">
        <v>32</v>
      </c>
      <c r="P224" s="5">
        <v>2</v>
      </c>
      <c r="Q224" s="5" t="s">
        <v>32</v>
      </c>
      <c r="R224" s="5"/>
      <c r="S224" s="5" t="s">
        <v>32</v>
      </c>
      <c r="T224" t="s">
        <v>917</v>
      </c>
      <c r="U224" s="5" t="s">
        <v>14</v>
      </c>
      <c r="V224" s="5">
        <v>9</v>
      </c>
      <c r="W224" s="5">
        <v>11</v>
      </c>
      <c r="X224" s="5">
        <v>34</v>
      </c>
      <c r="Y224" s="9" t="s">
        <v>32</v>
      </c>
      <c r="Z224" s="9" t="s">
        <v>32</v>
      </c>
      <c r="AA224" s="9"/>
      <c r="AB224" s="5" t="s">
        <v>22</v>
      </c>
      <c r="AC224" s="5" t="s">
        <v>61</v>
      </c>
      <c r="AD224" s="62">
        <v>32</v>
      </c>
      <c r="AE224" s="68"/>
      <c r="AF224" s="5"/>
    </row>
    <row r="225" spans="1:32" x14ac:dyDescent="0.25">
      <c r="A225" t="s">
        <v>658</v>
      </c>
      <c r="B225" t="s">
        <v>171</v>
      </c>
      <c r="D225" t="s">
        <v>598</v>
      </c>
      <c r="F225" t="s">
        <v>858</v>
      </c>
      <c r="G225">
        <v>930</v>
      </c>
      <c r="H225" t="s">
        <v>876</v>
      </c>
      <c r="I225" t="s">
        <v>910</v>
      </c>
      <c r="J225" t="s">
        <v>625</v>
      </c>
      <c r="K225" t="s">
        <v>48</v>
      </c>
      <c r="L225" t="s">
        <v>49</v>
      </c>
      <c r="M225" t="s">
        <v>616</v>
      </c>
      <c r="N225" t="s">
        <v>50</v>
      </c>
      <c r="O225" t="s">
        <v>144</v>
      </c>
      <c r="P225">
        <v>1</v>
      </c>
      <c r="Q225">
        <v>42</v>
      </c>
      <c r="S225" s="3">
        <v>42</v>
      </c>
      <c r="T225" t="s">
        <v>919</v>
      </c>
      <c r="U225" t="s">
        <v>868</v>
      </c>
      <c r="V225">
        <v>9</v>
      </c>
      <c r="W225">
        <v>11</v>
      </c>
      <c r="X225">
        <v>36</v>
      </c>
      <c r="Y225" s="9">
        <f t="shared" ref="Y225:Y235" si="24">Q225/X225</f>
        <v>1.1666666666666667</v>
      </c>
      <c r="Z225" s="9">
        <f t="shared" ref="Z225:Z235" si="25">S225/W225</f>
        <v>3.8181818181818183</v>
      </c>
      <c r="AA225" s="9">
        <f t="shared" ref="AA225:AA235" si="26">Z225-Y225</f>
        <v>2.6515151515151514</v>
      </c>
      <c r="AB225" t="s">
        <v>619</v>
      </c>
      <c r="AC225" s="10" t="s">
        <v>61</v>
      </c>
      <c r="AD225" s="13">
        <v>47</v>
      </c>
      <c r="AE225" s="64" t="s">
        <v>433</v>
      </c>
    </row>
    <row r="226" spans="1:32" x14ac:dyDescent="0.25">
      <c r="A226" t="s">
        <v>263</v>
      </c>
      <c r="B226" t="s">
        <v>160</v>
      </c>
      <c r="D226" t="s">
        <v>79</v>
      </c>
      <c r="E226">
        <v>2020</v>
      </c>
      <c r="F226" t="s">
        <v>11</v>
      </c>
      <c r="G226">
        <v>950</v>
      </c>
      <c r="H226" t="s">
        <v>38</v>
      </c>
      <c r="I226" t="s">
        <v>156</v>
      </c>
      <c r="J226" t="s">
        <v>156</v>
      </c>
      <c r="K226" t="s">
        <v>48</v>
      </c>
      <c r="L226" t="s">
        <v>49</v>
      </c>
      <c r="M226" s="8" t="s">
        <v>32</v>
      </c>
      <c r="N226" t="s">
        <v>50</v>
      </c>
      <c r="O226" t="s">
        <v>135</v>
      </c>
      <c r="P226">
        <v>1</v>
      </c>
      <c r="Q226">
        <v>38</v>
      </c>
      <c r="S226" s="3">
        <v>38</v>
      </c>
      <c r="T226" t="s">
        <v>919</v>
      </c>
      <c r="U226" t="s">
        <v>38</v>
      </c>
      <c r="V226">
        <v>9</v>
      </c>
      <c r="W226">
        <v>11</v>
      </c>
      <c r="X226">
        <v>36</v>
      </c>
      <c r="Y226" s="9">
        <f t="shared" si="24"/>
        <v>1.0555555555555556</v>
      </c>
      <c r="Z226" s="9">
        <f t="shared" si="25"/>
        <v>3.4545454545454546</v>
      </c>
      <c r="AA226" s="9">
        <f t="shared" si="26"/>
        <v>2.3989898989898988</v>
      </c>
      <c r="AB226" t="s">
        <v>22</v>
      </c>
      <c r="AC226" t="s">
        <v>61</v>
      </c>
      <c r="AD226" s="13">
        <v>47</v>
      </c>
      <c r="AE226" s="64" t="s">
        <v>132</v>
      </c>
    </row>
    <row r="227" spans="1:32" x14ac:dyDescent="0.25">
      <c r="A227" t="s">
        <v>264</v>
      </c>
      <c r="B227" t="s">
        <v>160</v>
      </c>
      <c r="D227" t="s">
        <v>80</v>
      </c>
      <c r="E227">
        <v>2020</v>
      </c>
      <c r="F227" t="s">
        <v>11</v>
      </c>
      <c r="G227">
        <v>950</v>
      </c>
      <c r="H227" t="s">
        <v>38</v>
      </c>
      <c r="I227" t="s">
        <v>156</v>
      </c>
      <c r="J227" t="s">
        <v>156</v>
      </c>
      <c r="K227" t="s">
        <v>48</v>
      </c>
      <c r="L227" t="s">
        <v>49</v>
      </c>
      <c r="M227" s="8" t="s">
        <v>32</v>
      </c>
      <c r="N227" t="s">
        <v>50</v>
      </c>
      <c r="O227" t="s">
        <v>135</v>
      </c>
      <c r="P227">
        <v>1</v>
      </c>
      <c r="Q227">
        <v>38</v>
      </c>
      <c r="S227" s="3">
        <v>38</v>
      </c>
      <c r="T227" t="s">
        <v>919</v>
      </c>
      <c r="U227" t="s">
        <v>38</v>
      </c>
      <c r="V227">
        <v>9</v>
      </c>
      <c r="W227">
        <v>11</v>
      </c>
      <c r="X227">
        <v>36</v>
      </c>
      <c r="Y227" s="9">
        <f t="shared" si="24"/>
        <v>1.0555555555555556</v>
      </c>
      <c r="Z227" s="9">
        <f t="shared" si="25"/>
        <v>3.4545454545454546</v>
      </c>
      <c r="AA227" s="9">
        <f t="shared" si="26"/>
        <v>2.3989898989898988</v>
      </c>
      <c r="AB227" t="s">
        <v>22</v>
      </c>
      <c r="AC227" t="s">
        <v>61</v>
      </c>
      <c r="AD227" s="13">
        <v>47</v>
      </c>
      <c r="AE227" s="64" t="s">
        <v>132</v>
      </c>
    </row>
    <row r="228" spans="1:32" x14ac:dyDescent="0.25">
      <c r="A228" t="s">
        <v>302</v>
      </c>
      <c r="B228" t="s">
        <v>160</v>
      </c>
      <c r="D228" t="s">
        <v>106</v>
      </c>
      <c r="E228">
        <v>2021</v>
      </c>
      <c r="F228" t="s">
        <v>75</v>
      </c>
      <c r="G228">
        <v>950</v>
      </c>
      <c r="H228" t="s">
        <v>879</v>
      </c>
      <c r="I228" t="s">
        <v>26</v>
      </c>
      <c r="J228" t="s">
        <v>32</v>
      </c>
      <c r="K228" t="s">
        <v>48</v>
      </c>
      <c r="L228" t="s">
        <v>36</v>
      </c>
      <c r="M228" s="8" t="s">
        <v>32</v>
      </c>
      <c r="N228" t="s">
        <v>50</v>
      </c>
      <c r="O228" t="s">
        <v>135</v>
      </c>
      <c r="P228">
        <v>2</v>
      </c>
      <c r="Q228">
        <v>30</v>
      </c>
      <c r="S228">
        <v>46</v>
      </c>
      <c r="T228" t="s">
        <v>919</v>
      </c>
      <c r="U228" t="s">
        <v>38</v>
      </c>
      <c r="V228">
        <v>8</v>
      </c>
      <c r="W228">
        <v>11</v>
      </c>
      <c r="X228">
        <v>31</v>
      </c>
      <c r="Y228" s="9">
        <f t="shared" si="24"/>
        <v>0.967741935483871</v>
      </c>
      <c r="Z228" s="9">
        <f t="shared" si="25"/>
        <v>4.1818181818181817</v>
      </c>
      <c r="AA228" s="9">
        <f t="shared" si="26"/>
        <v>3.2140762463343107</v>
      </c>
      <c r="AB228" t="s">
        <v>134</v>
      </c>
      <c r="AC228" t="s">
        <v>61</v>
      </c>
      <c r="AD228" s="2">
        <v>40</v>
      </c>
    </row>
    <row r="229" spans="1:32" s="53" customFormat="1" ht="15.75" thickBot="1" x14ac:dyDescent="0.3">
      <c r="A229" s="53" t="s">
        <v>447</v>
      </c>
      <c r="B229" s="53" t="s">
        <v>167</v>
      </c>
      <c r="D229" s="53" t="s">
        <v>434</v>
      </c>
      <c r="F229" s="53" t="s">
        <v>75</v>
      </c>
      <c r="G229" s="53">
        <v>960</v>
      </c>
      <c r="H229" s="53" t="s">
        <v>361</v>
      </c>
      <c r="I229" s="53" t="s">
        <v>26</v>
      </c>
      <c r="J229" s="53" t="s">
        <v>32</v>
      </c>
      <c r="K229" s="53" t="s">
        <v>45</v>
      </c>
      <c r="L229" s="53" t="s">
        <v>49</v>
      </c>
      <c r="M229" s="53" t="s">
        <v>435</v>
      </c>
      <c r="N229" s="53" t="s">
        <v>431</v>
      </c>
      <c r="O229" s="53" t="s">
        <v>442</v>
      </c>
      <c r="P229" s="53">
        <v>1</v>
      </c>
      <c r="Q229" s="53">
        <v>32</v>
      </c>
      <c r="S229" s="59">
        <v>32</v>
      </c>
      <c r="T229" s="53" t="s">
        <v>919</v>
      </c>
      <c r="U229" s="53" t="s">
        <v>873</v>
      </c>
      <c r="V229" s="53">
        <v>11</v>
      </c>
      <c r="W229" s="53">
        <v>11</v>
      </c>
      <c r="X229" s="53">
        <v>42</v>
      </c>
      <c r="Y229" s="54">
        <f t="shared" si="24"/>
        <v>0.76190476190476186</v>
      </c>
      <c r="Z229" s="54">
        <f t="shared" si="25"/>
        <v>2.9090909090909092</v>
      </c>
      <c r="AA229" s="54">
        <f t="shared" si="26"/>
        <v>2.1471861471861473</v>
      </c>
      <c r="AB229" s="53" t="s">
        <v>436</v>
      </c>
      <c r="AC229" s="53" t="s">
        <v>61</v>
      </c>
      <c r="AD229" s="61">
        <v>35</v>
      </c>
      <c r="AE229" s="69"/>
    </row>
    <row r="230" spans="1:32" x14ac:dyDescent="0.25">
      <c r="A230" t="s">
        <v>832</v>
      </c>
      <c r="B230" t="s">
        <v>170</v>
      </c>
      <c r="D230" t="s">
        <v>791</v>
      </c>
      <c r="F230" t="s">
        <v>11</v>
      </c>
      <c r="G230">
        <v>1000</v>
      </c>
      <c r="H230" t="s">
        <v>789</v>
      </c>
      <c r="I230" t="s">
        <v>26</v>
      </c>
      <c r="J230" t="s">
        <v>137</v>
      </c>
      <c r="K230" t="s">
        <v>48</v>
      </c>
      <c r="L230" t="s">
        <v>510</v>
      </c>
      <c r="M230" t="s">
        <v>893</v>
      </c>
      <c r="N230" t="s">
        <v>507</v>
      </c>
      <c r="O230" t="s">
        <v>510</v>
      </c>
      <c r="P230">
        <v>2</v>
      </c>
      <c r="Q230">
        <v>34</v>
      </c>
      <c r="S230" s="4">
        <v>50</v>
      </c>
      <c r="T230" t="s">
        <v>917</v>
      </c>
      <c r="U230" s="7" t="s">
        <v>510</v>
      </c>
      <c r="V230">
        <v>11</v>
      </c>
      <c r="W230">
        <v>11</v>
      </c>
      <c r="X230">
        <v>34</v>
      </c>
      <c r="Y230" s="9">
        <f t="shared" si="24"/>
        <v>1</v>
      </c>
      <c r="Z230" s="9">
        <f t="shared" si="25"/>
        <v>4.5454545454545459</v>
      </c>
      <c r="AA230" s="9">
        <f t="shared" si="26"/>
        <v>3.5454545454545459</v>
      </c>
      <c r="AB230" t="s">
        <v>141</v>
      </c>
      <c r="AC230" t="s">
        <v>61</v>
      </c>
      <c r="AD230" s="2">
        <v>30</v>
      </c>
    </row>
    <row r="231" spans="1:32" x14ac:dyDescent="0.25">
      <c r="A231" t="s">
        <v>836</v>
      </c>
      <c r="B231" t="s">
        <v>170</v>
      </c>
      <c r="C231" t="s">
        <v>118</v>
      </c>
      <c r="D231" t="s">
        <v>788</v>
      </c>
      <c r="F231" t="s">
        <v>11</v>
      </c>
      <c r="G231">
        <v>1000</v>
      </c>
      <c r="H231" t="s">
        <v>789</v>
      </c>
      <c r="I231" t="s">
        <v>26</v>
      </c>
      <c r="J231" t="s">
        <v>137</v>
      </c>
      <c r="K231" t="s">
        <v>48</v>
      </c>
      <c r="L231" t="s">
        <v>510</v>
      </c>
      <c r="M231" t="s">
        <v>893</v>
      </c>
      <c r="N231" t="s">
        <v>507</v>
      </c>
      <c r="O231" t="s">
        <v>510</v>
      </c>
      <c r="P231">
        <v>2</v>
      </c>
      <c r="Q231">
        <v>34</v>
      </c>
      <c r="S231" s="4">
        <v>50</v>
      </c>
      <c r="T231" t="s">
        <v>917</v>
      </c>
      <c r="U231" s="7" t="s">
        <v>510</v>
      </c>
      <c r="V231">
        <v>11</v>
      </c>
      <c r="W231">
        <v>11</v>
      </c>
      <c r="X231">
        <v>34</v>
      </c>
      <c r="Y231" s="9">
        <f t="shared" si="24"/>
        <v>1</v>
      </c>
      <c r="Z231" s="9">
        <f t="shared" si="25"/>
        <v>4.5454545454545459</v>
      </c>
      <c r="AA231" s="9">
        <f t="shared" si="26"/>
        <v>3.5454545454545459</v>
      </c>
      <c r="AB231" t="s">
        <v>141</v>
      </c>
      <c r="AC231" t="s">
        <v>61</v>
      </c>
      <c r="AD231" s="2">
        <v>30</v>
      </c>
    </row>
    <row r="232" spans="1:32" x14ac:dyDescent="0.25">
      <c r="A232" t="s">
        <v>259</v>
      </c>
      <c r="B232" t="s">
        <v>160</v>
      </c>
      <c r="D232" t="s">
        <v>77</v>
      </c>
      <c r="E232">
        <v>2021</v>
      </c>
      <c r="F232" t="s">
        <v>11</v>
      </c>
      <c r="G232">
        <v>1000</v>
      </c>
      <c r="H232" t="s">
        <v>14</v>
      </c>
      <c r="I232" t="s">
        <v>156</v>
      </c>
      <c r="J232" t="s">
        <v>137</v>
      </c>
      <c r="K232" t="s">
        <v>48</v>
      </c>
      <c r="L232" t="s">
        <v>14</v>
      </c>
      <c r="M232" s="8" t="s">
        <v>32</v>
      </c>
      <c r="N232" t="s">
        <v>37</v>
      </c>
      <c r="O232" t="s">
        <v>144</v>
      </c>
      <c r="P232">
        <v>2</v>
      </c>
      <c r="Q232">
        <v>34</v>
      </c>
      <c r="S232">
        <v>50</v>
      </c>
      <c r="T232" t="s">
        <v>917</v>
      </c>
      <c r="U232" t="s">
        <v>14</v>
      </c>
      <c r="V232">
        <v>9</v>
      </c>
      <c r="W232">
        <v>11</v>
      </c>
      <c r="X232">
        <v>34</v>
      </c>
      <c r="Y232" s="9">
        <f t="shared" si="24"/>
        <v>1</v>
      </c>
      <c r="Z232" s="9">
        <f t="shared" si="25"/>
        <v>4.5454545454545459</v>
      </c>
      <c r="AA232" s="9">
        <f t="shared" si="26"/>
        <v>3.5454545454545459</v>
      </c>
      <c r="AB232" t="s">
        <v>22</v>
      </c>
      <c r="AC232" t="s">
        <v>61</v>
      </c>
      <c r="AD232" s="2">
        <v>32</v>
      </c>
    </row>
    <row r="233" spans="1:32" x14ac:dyDescent="0.25">
      <c r="A233" t="s">
        <v>260</v>
      </c>
      <c r="B233" t="s">
        <v>160</v>
      </c>
      <c r="C233" t="s">
        <v>118</v>
      </c>
      <c r="D233" t="s">
        <v>78</v>
      </c>
      <c r="E233">
        <v>2021</v>
      </c>
      <c r="F233" t="s">
        <v>11</v>
      </c>
      <c r="G233">
        <v>1000</v>
      </c>
      <c r="H233" t="s">
        <v>14</v>
      </c>
      <c r="I233" t="s">
        <v>156</v>
      </c>
      <c r="J233" t="s">
        <v>137</v>
      </c>
      <c r="K233" t="s">
        <v>48</v>
      </c>
      <c r="L233" t="s">
        <v>14</v>
      </c>
      <c r="M233" s="8" t="s">
        <v>32</v>
      </c>
      <c r="N233" t="s">
        <v>37</v>
      </c>
      <c r="O233" t="s">
        <v>144</v>
      </c>
      <c r="P233">
        <v>2</v>
      </c>
      <c r="Q233">
        <v>34</v>
      </c>
      <c r="S233">
        <v>50</v>
      </c>
      <c r="T233" t="s">
        <v>917</v>
      </c>
      <c r="U233" t="s">
        <v>14</v>
      </c>
      <c r="V233">
        <v>9</v>
      </c>
      <c r="W233">
        <v>11</v>
      </c>
      <c r="X233">
        <v>34</v>
      </c>
      <c r="Y233" s="9">
        <f t="shared" si="24"/>
        <v>1</v>
      </c>
      <c r="Z233" s="9">
        <f t="shared" si="25"/>
        <v>4.5454545454545459</v>
      </c>
      <c r="AA233" s="9">
        <f t="shared" si="26"/>
        <v>3.5454545454545459</v>
      </c>
      <c r="AB233" t="s">
        <v>22</v>
      </c>
      <c r="AC233" t="s">
        <v>61</v>
      </c>
      <c r="AD233" s="2">
        <v>32</v>
      </c>
    </row>
    <row r="234" spans="1:32" x14ac:dyDescent="0.25">
      <c r="A234" t="s">
        <v>261</v>
      </c>
      <c r="B234" t="s">
        <v>160</v>
      </c>
      <c r="D234" t="s">
        <v>79</v>
      </c>
      <c r="E234">
        <v>2021</v>
      </c>
      <c r="F234" t="s">
        <v>11</v>
      </c>
      <c r="G234">
        <v>1000</v>
      </c>
      <c r="H234" t="s">
        <v>38</v>
      </c>
      <c r="I234" t="s">
        <v>156</v>
      </c>
      <c r="J234" t="s">
        <v>156</v>
      </c>
      <c r="K234" t="s">
        <v>48</v>
      </c>
      <c r="L234" t="s">
        <v>49</v>
      </c>
      <c r="M234" s="8" t="s">
        <v>32</v>
      </c>
      <c r="N234" t="s">
        <v>37</v>
      </c>
      <c r="O234" t="s">
        <v>135</v>
      </c>
      <c r="P234">
        <v>1</v>
      </c>
      <c r="Q234">
        <v>38</v>
      </c>
      <c r="S234" s="3">
        <v>38</v>
      </c>
      <c r="T234" t="s">
        <v>919</v>
      </c>
      <c r="U234" t="s">
        <v>38</v>
      </c>
      <c r="V234">
        <v>9</v>
      </c>
      <c r="W234">
        <v>11</v>
      </c>
      <c r="X234">
        <v>36</v>
      </c>
      <c r="Y234" s="9">
        <f t="shared" si="24"/>
        <v>1.0555555555555556</v>
      </c>
      <c r="Z234" s="9">
        <f t="shared" si="25"/>
        <v>3.4545454545454546</v>
      </c>
      <c r="AA234" s="9">
        <f t="shared" si="26"/>
        <v>2.3989898989898988</v>
      </c>
      <c r="AB234" t="s">
        <v>22</v>
      </c>
      <c r="AC234" t="s">
        <v>61</v>
      </c>
      <c r="AD234" s="13">
        <v>47</v>
      </c>
      <c r="AE234" s="64" t="s">
        <v>132</v>
      </c>
    </row>
    <row r="235" spans="1:32" x14ac:dyDescent="0.25">
      <c r="A235" t="s">
        <v>262</v>
      </c>
      <c r="B235" t="s">
        <v>160</v>
      </c>
      <c r="D235" t="s">
        <v>80</v>
      </c>
      <c r="E235">
        <v>2021</v>
      </c>
      <c r="F235" t="s">
        <v>11</v>
      </c>
      <c r="G235">
        <v>1000</v>
      </c>
      <c r="H235" t="s">
        <v>38</v>
      </c>
      <c r="I235" t="s">
        <v>156</v>
      </c>
      <c r="J235" t="s">
        <v>156</v>
      </c>
      <c r="K235" t="s">
        <v>48</v>
      </c>
      <c r="L235" t="s">
        <v>49</v>
      </c>
      <c r="M235" s="8" t="s">
        <v>32</v>
      </c>
      <c r="N235" t="s">
        <v>37</v>
      </c>
      <c r="O235" t="s">
        <v>135</v>
      </c>
      <c r="P235">
        <v>1</v>
      </c>
      <c r="Q235">
        <v>38</v>
      </c>
      <c r="S235" s="3">
        <v>38</v>
      </c>
      <c r="T235" t="s">
        <v>919</v>
      </c>
      <c r="U235" t="s">
        <v>38</v>
      </c>
      <c r="V235">
        <v>9</v>
      </c>
      <c r="W235">
        <v>11</v>
      </c>
      <c r="X235">
        <v>36</v>
      </c>
      <c r="Y235" s="9">
        <f t="shared" si="24"/>
        <v>1.0555555555555556</v>
      </c>
      <c r="Z235" s="9">
        <f t="shared" si="25"/>
        <v>3.4545454545454546</v>
      </c>
      <c r="AA235" s="9">
        <f t="shared" si="26"/>
        <v>2.3989898989898988</v>
      </c>
      <c r="AB235" t="s">
        <v>22</v>
      </c>
      <c r="AC235" t="s">
        <v>61</v>
      </c>
      <c r="AD235" s="13">
        <v>47</v>
      </c>
      <c r="AE235" s="64" t="s">
        <v>132</v>
      </c>
    </row>
    <row r="236" spans="1:32" x14ac:dyDescent="0.25">
      <c r="A236" t="s">
        <v>382</v>
      </c>
      <c r="B236" t="s">
        <v>175</v>
      </c>
      <c r="D236" t="s">
        <v>341</v>
      </c>
      <c r="E236">
        <v>2021</v>
      </c>
      <c r="F236" t="s">
        <v>342</v>
      </c>
      <c r="G236">
        <v>1000</v>
      </c>
      <c r="H236" t="s">
        <v>343</v>
      </c>
      <c r="I236" t="s">
        <v>26</v>
      </c>
      <c r="J236" t="s">
        <v>26</v>
      </c>
      <c r="K236" t="s">
        <v>48</v>
      </c>
      <c r="L236" t="s">
        <v>49</v>
      </c>
      <c r="M236" t="s">
        <v>32</v>
      </c>
      <c r="N236" t="s">
        <v>50</v>
      </c>
      <c r="O236" t="s">
        <v>129</v>
      </c>
      <c r="P236">
        <v>1</v>
      </c>
      <c r="Q236">
        <v>50</v>
      </c>
      <c r="S236" s="3">
        <v>50</v>
      </c>
      <c r="T236" s="3"/>
      <c r="U236" t="s">
        <v>130</v>
      </c>
      <c r="V236">
        <v>8</v>
      </c>
      <c r="W236" t="s">
        <v>32</v>
      </c>
      <c r="X236" t="s">
        <v>32</v>
      </c>
      <c r="Y236" s="9" t="s">
        <v>32</v>
      </c>
      <c r="Z236" s="9" t="s">
        <v>32</v>
      </c>
      <c r="AA236" s="9"/>
      <c r="AB236" t="s">
        <v>344</v>
      </c>
      <c r="AC236" t="s">
        <v>61</v>
      </c>
      <c r="AD236" s="2">
        <v>32</v>
      </c>
    </row>
    <row r="237" spans="1:32" x14ac:dyDescent="0.25">
      <c r="A237" t="s">
        <v>385</v>
      </c>
      <c r="B237" t="s">
        <v>175</v>
      </c>
      <c r="D237" t="s">
        <v>348</v>
      </c>
      <c r="E237">
        <v>2021</v>
      </c>
      <c r="F237" t="s">
        <v>75</v>
      </c>
      <c r="G237">
        <v>1000</v>
      </c>
      <c r="H237" t="s">
        <v>59</v>
      </c>
      <c r="I237" t="s">
        <v>910</v>
      </c>
      <c r="J237" t="s">
        <v>625</v>
      </c>
      <c r="K237" t="s">
        <v>48</v>
      </c>
      <c r="L237" t="s">
        <v>49</v>
      </c>
      <c r="M237" t="s">
        <v>32</v>
      </c>
      <c r="N237" t="s">
        <v>50</v>
      </c>
      <c r="O237" t="s">
        <v>32</v>
      </c>
      <c r="P237">
        <v>1</v>
      </c>
      <c r="Q237">
        <v>42</v>
      </c>
      <c r="S237" s="3">
        <v>42</v>
      </c>
      <c r="T237" s="3"/>
      <c r="U237" t="s">
        <v>130</v>
      </c>
      <c r="V237">
        <v>8</v>
      </c>
      <c r="W237" t="s">
        <v>32</v>
      </c>
      <c r="X237" t="s">
        <v>32</v>
      </c>
      <c r="Y237" s="9" t="s">
        <v>32</v>
      </c>
      <c r="Z237" s="9" t="s">
        <v>32</v>
      </c>
      <c r="AA237" s="9"/>
      <c r="AB237" t="s">
        <v>349</v>
      </c>
      <c r="AC237" t="s">
        <v>61</v>
      </c>
      <c r="AD237" s="13">
        <v>47</v>
      </c>
      <c r="AE237" s="64" t="s">
        <v>132</v>
      </c>
      <c r="AF237" s="2"/>
    </row>
    <row r="238" spans="1:32" x14ac:dyDescent="0.25">
      <c r="A238" t="s">
        <v>565</v>
      </c>
      <c r="B238" t="s">
        <v>165</v>
      </c>
      <c r="D238" t="s">
        <v>487</v>
      </c>
      <c r="E238">
        <v>2021</v>
      </c>
      <c r="F238" t="s">
        <v>11</v>
      </c>
      <c r="G238">
        <v>1000</v>
      </c>
      <c r="H238" t="s">
        <v>505</v>
      </c>
      <c r="I238" t="s">
        <v>26</v>
      </c>
      <c r="J238" t="s">
        <v>137</v>
      </c>
      <c r="K238" t="s">
        <v>48</v>
      </c>
      <c r="L238" t="s">
        <v>49</v>
      </c>
      <c r="M238" t="s">
        <v>32</v>
      </c>
      <c r="N238" t="s">
        <v>32</v>
      </c>
      <c r="O238" t="s">
        <v>504</v>
      </c>
      <c r="P238">
        <v>1</v>
      </c>
      <c r="Q238">
        <v>42</v>
      </c>
      <c r="S238" s="3">
        <v>42</v>
      </c>
      <c r="T238" s="3"/>
      <c r="U238" t="s">
        <v>32</v>
      </c>
      <c r="V238">
        <v>11</v>
      </c>
      <c r="W238">
        <v>11</v>
      </c>
      <c r="X238">
        <v>51</v>
      </c>
      <c r="Y238" s="9">
        <f t="shared" ref="Y238:Y253" si="27">Q238/X238</f>
        <v>0.82352941176470584</v>
      </c>
      <c r="Z238" s="9">
        <f t="shared" ref="Z238:Z253" si="28">S238/W238</f>
        <v>3.8181818181818183</v>
      </c>
      <c r="AA238" s="9">
        <f t="shared" ref="AA238:AA253" si="29">Z238-Y238</f>
        <v>2.9946524064171127</v>
      </c>
      <c r="AB238" t="s">
        <v>141</v>
      </c>
      <c r="AC238" s="10" t="s">
        <v>61</v>
      </c>
      <c r="AD238" s="2">
        <v>32</v>
      </c>
    </row>
    <row r="239" spans="1:32" x14ac:dyDescent="0.25">
      <c r="A239" t="s">
        <v>792</v>
      </c>
      <c r="B239" t="s">
        <v>174</v>
      </c>
      <c r="D239" t="s">
        <v>740</v>
      </c>
      <c r="F239" t="s">
        <v>11</v>
      </c>
      <c r="G239">
        <v>1000</v>
      </c>
      <c r="H239" t="s">
        <v>14</v>
      </c>
      <c r="I239" t="s">
        <v>156</v>
      </c>
      <c r="J239" t="s">
        <v>137</v>
      </c>
      <c r="K239" t="s">
        <v>48</v>
      </c>
      <c r="L239" t="s">
        <v>14</v>
      </c>
      <c r="M239" t="s">
        <v>760</v>
      </c>
      <c r="N239" t="s">
        <v>761</v>
      </c>
      <c r="O239" t="s">
        <v>759</v>
      </c>
      <c r="P239">
        <v>2</v>
      </c>
      <c r="Q239">
        <v>34</v>
      </c>
      <c r="S239">
        <v>50</v>
      </c>
      <c r="T239" t="s">
        <v>917</v>
      </c>
      <c r="U239" t="s">
        <v>14</v>
      </c>
      <c r="V239">
        <v>9</v>
      </c>
      <c r="W239">
        <v>11</v>
      </c>
      <c r="X239">
        <v>32</v>
      </c>
      <c r="Y239" s="9">
        <f t="shared" si="27"/>
        <v>1.0625</v>
      </c>
      <c r="Z239" s="9">
        <f t="shared" si="28"/>
        <v>4.5454545454545459</v>
      </c>
      <c r="AA239" s="9">
        <f t="shared" si="29"/>
        <v>3.4829545454545459</v>
      </c>
      <c r="AB239" t="s">
        <v>763</v>
      </c>
      <c r="AC239" t="s">
        <v>61</v>
      </c>
      <c r="AD239" s="2">
        <v>30</v>
      </c>
    </row>
    <row r="240" spans="1:32" x14ac:dyDescent="0.25">
      <c r="A240" t="s">
        <v>222</v>
      </c>
      <c r="B240" t="s">
        <v>9</v>
      </c>
      <c r="C240" t="s">
        <v>118</v>
      </c>
      <c r="D240" t="s">
        <v>12</v>
      </c>
      <c r="E240">
        <v>2020</v>
      </c>
      <c r="F240" t="s">
        <v>11</v>
      </c>
      <c r="G240">
        <v>1070</v>
      </c>
      <c r="H240" t="s">
        <v>117</v>
      </c>
      <c r="I240" t="s">
        <v>26</v>
      </c>
      <c r="J240" t="s">
        <v>27</v>
      </c>
      <c r="K240" t="s">
        <v>48</v>
      </c>
      <c r="L240" t="s">
        <v>510</v>
      </c>
      <c r="M240" t="s">
        <v>200</v>
      </c>
      <c r="N240" t="s">
        <v>19</v>
      </c>
      <c r="O240" t="s">
        <v>23</v>
      </c>
      <c r="P240">
        <v>2</v>
      </c>
      <c r="Q240">
        <v>34</v>
      </c>
      <c r="S240">
        <v>50</v>
      </c>
      <c r="T240" t="s">
        <v>917</v>
      </c>
      <c r="U240" t="s">
        <v>15</v>
      </c>
      <c r="V240">
        <v>11</v>
      </c>
      <c r="W240">
        <v>11</v>
      </c>
      <c r="X240" s="1">
        <v>34</v>
      </c>
      <c r="Y240" s="9">
        <f t="shared" si="27"/>
        <v>1</v>
      </c>
      <c r="Z240" s="9">
        <f t="shared" si="28"/>
        <v>4.5454545454545459</v>
      </c>
      <c r="AA240" s="9">
        <f t="shared" si="29"/>
        <v>3.5454545454545459</v>
      </c>
      <c r="AB240" t="s">
        <v>20</v>
      </c>
      <c r="AC240" t="s">
        <v>61</v>
      </c>
      <c r="AD240" s="2">
        <v>32</v>
      </c>
    </row>
    <row r="241" spans="1:32" x14ac:dyDescent="0.25">
      <c r="A241" t="s">
        <v>451</v>
      </c>
      <c r="B241" t="s">
        <v>167</v>
      </c>
      <c r="D241" t="s">
        <v>440</v>
      </c>
      <c r="F241" t="s">
        <v>859</v>
      </c>
      <c r="G241">
        <v>1070</v>
      </c>
      <c r="H241" t="s">
        <v>361</v>
      </c>
      <c r="I241" t="s">
        <v>156</v>
      </c>
      <c r="J241" t="s">
        <v>137</v>
      </c>
      <c r="K241" t="s">
        <v>48</v>
      </c>
      <c r="L241" t="s">
        <v>49</v>
      </c>
      <c r="M241" t="s">
        <v>435</v>
      </c>
      <c r="N241" t="s">
        <v>431</v>
      </c>
      <c r="O241" t="s">
        <v>445</v>
      </c>
      <c r="P241">
        <v>1</v>
      </c>
      <c r="Q241">
        <v>42</v>
      </c>
      <c r="S241" s="3">
        <v>42</v>
      </c>
      <c r="T241" t="s">
        <v>919</v>
      </c>
      <c r="U241" t="s">
        <v>361</v>
      </c>
      <c r="V241">
        <v>11</v>
      </c>
      <c r="W241">
        <v>11</v>
      </c>
      <c r="X241">
        <v>42</v>
      </c>
      <c r="Y241" s="9">
        <f t="shared" si="27"/>
        <v>1</v>
      </c>
      <c r="Z241" s="9">
        <f t="shared" si="28"/>
        <v>3.8181818181818183</v>
      </c>
      <c r="AA241" s="9">
        <f t="shared" si="29"/>
        <v>2.8181818181818183</v>
      </c>
      <c r="AB241" t="s">
        <v>141</v>
      </c>
      <c r="AC241" t="s">
        <v>61</v>
      </c>
      <c r="AD241" s="2">
        <v>40</v>
      </c>
    </row>
    <row r="242" spans="1:32" x14ac:dyDescent="0.25">
      <c r="A242" t="s">
        <v>834</v>
      </c>
      <c r="B242" t="s">
        <v>170</v>
      </c>
      <c r="D242" t="s">
        <v>790</v>
      </c>
      <c r="F242" t="s">
        <v>11</v>
      </c>
      <c r="G242">
        <v>1100</v>
      </c>
      <c r="H242" t="s">
        <v>789</v>
      </c>
      <c r="I242" t="s">
        <v>26</v>
      </c>
      <c r="J242" t="s">
        <v>137</v>
      </c>
      <c r="K242" t="s">
        <v>48</v>
      </c>
      <c r="L242" t="s">
        <v>510</v>
      </c>
      <c r="M242" t="s">
        <v>893</v>
      </c>
      <c r="N242" t="s">
        <v>507</v>
      </c>
      <c r="O242" t="s">
        <v>510</v>
      </c>
      <c r="P242">
        <v>2</v>
      </c>
      <c r="Q242">
        <v>34</v>
      </c>
      <c r="S242" s="4">
        <v>50</v>
      </c>
      <c r="T242" t="s">
        <v>917</v>
      </c>
      <c r="U242" s="7" t="s">
        <v>510</v>
      </c>
      <c r="V242">
        <v>11</v>
      </c>
      <c r="W242">
        <v>11</v>
      </c>
      <c r="X242">
        <v>34</v>
      </c>
      <c r="Y242" s="9">
        <f t="shared" si="27"/>
        <v>1</v>
      </c>
      <c r="Z242" s="9">
        <f t="shared" si="28"/>
        <v>4.5454545454545459</v>
      </c>
      <c r="AA242" s="9">
        <f t="shared" si="29"/>
        <v>3.5454545454545459</v>
      </c>
      <c r="AB242" t="s">
        <v>141</v>
      </c>
      <c r="AC242" t="s">
        <v>61</v>
      </c>
      <c r="AD242" s="2">
        <v>30</v>
      </c>
    </row>
    <row r="243" spans="1:32" x14ac:dyDescent="0.25">
      <c r="A243" t="s">
        <v>307</v>
      </c>
      <c r="B243" t="s">
        <v>169</v>
      </c>
      <c r="D243" t="s">
        <v>179</v>
      </c>
      <c r="F243" t="s">
        <v>342</v>
      </c>
      <c r="G243">
        <v>1100</v>
      </c>
      <c r="H243" t="s">
        <v>184</v>
      </c>
      <c r="I243" t="s">
        <v>26</v>
      </c>
      <c r="J243" t="s">
        <v>137</v>
      </c>
      <c r="K243" t="s">
        <v>48</v>
      </c>
      <c r="L243" t="s">
        <v>184</v>
      </c>
      <c r="M243" t="s">
        <v>195</v>
      </c>
      <c r="N243" t="s">
        <v>32</v>
      </c>
      <c r="O243" t="s">
        <v>185</v>
      </c>
      <c r="P243">
        <v>2</v>
      </c>
      <c r="Q243">
        <v>34</v>
      </c>
      <c r="S243">
        <v>50</v>
      </c>
      <c r="T243" t="s">
        <v>917</v>
      </c>
      <c r="U243" t="s">
        <v>184</v>
      </c>
      <c r="V243">
        <v>10</v>
      </c>
      <c r="W243">
        <v>11</v>
      </c>
      <c r="X243">
        <v>34</v>
      </c>
      <c r="Y243" s="9">
        <f t="shared" si="27"/>
        <v>1</v>
      </c>
      <c r="Z243" s="9">
        <f t="shared" si="28"/>
        <v>4.5454545454545459</v>
      </c>
      <c r="AA243" s="9">
        <f t="shared" si="29"/>
        <v>3.5454545454545459</v>
      </c>
      <c r="AB243" t="s">
        <v>189</v>
      </c>
      <c r="AC243" t="s">
        <v>61</v>
      </c>
      <c r="AD243" s="2" t="s">
        <v>32</v>
      </c>
    </row>
    <row r="244" spans="1:32" x14ac:dyDescent="0.25">
      <c r="A244" t="s">
        <v>220</v>
      </c>
      <c r="B244" t="s">
        <v>9</v>
      </c>
      <c r="C244" t="s">
        <v>118</v>
      </c>
      <c r="D244" t="s">
        <v>12</v>
      </c>
      <c r="E244">
        <v>2021</v>
      </c>
      <c r="F244" t="s">
        <v>11</v>
      </c>
      <c r="G244">
        <v>1100</v>
      </c>
      <c r="H244" t="s">
        <v>117</v>
      </c>
      <c r="I244" t="s">
        <v>26</v>
      </c>
      <c r="J244" t="s">
        <v>27</v>
      </c>
      <c r="K244" t="s">
        <v>48</v>
      </c>
      <c r="L244" t="s">
        <v>510</v>
      </c>
      <c r="M244" t="s">
        <v>200</v>
      </c>
      <c r="N244" t="s">
        <v>19</v>
      </c>
      <c r="O244" t="s">
        <v>17</v>
      </c>
      <c r="P244">
        <v>2</v>
      </c>
      <c r="Q244">
        <v>34</v>
      </c>
      <c r="S244">
        <v>50</v>
      </c>
      <c r="T244" t="s">
        <v>917</v>
      </c>
      <c r="U244" t="s">
        <v>15</v>
      </c>
      <c r="V244">
        <v>11</v>
      </c>
      <c r="W244">
        <v>11</v>
      </c>
      <c r="X244" s="1">
        <v>34</v>
      </c>
      <c r="Y244" s="9">
        <f t="shared" si="27"/>
        <v>1</v>
      </c>
      <c r="Z244" s="9">
        <f t="shared" si="28"/>
        <v>4.5454545454545459</v>
      </c>
      <c r="AA244" s="9">
        <f t="shared" si="29"/>
        <v>3.5454545454545459</v>
      </c>
      <c r="AB244" t="s">
        <v>20</v>
      </c>
      <c r="AC244" t="s">
        <v>61</v>
      </c>
      <c r="AD244" s="2">
        <v>32</v>
      </c>
    </row>
    <row r="245" spans="1:32" x14ac:dyDescent="0.25">
      <c r="A245" t="s">
        <v>301</v>
      </c>
      <c r="B245" t="s">
        <v>160</v>
      </c>
      <c r="D245" t="s">
        <v>105</v>
      </c>
      <c r="E245">
        <v>2021</v>
      </c>
      <c r="F245" t="s">
        <v>75</v>
      </c>
      <c r="G245">
        <v>1150</v>
      </c>
      <c r="H245" t="s">
        <v>879</v>
      </c>
      <c r="I245" t="s">
        <v>26</v>
      </c>
      <c r="J245" t="s">
        <v>32</v>
      </c>
      <c r="K245" t="s">
        <v>48</v>
      </c>
      <c r="L245" t="s">
        <v>108</v>
      </c>
      <c r="M245" s="8" t="s">
        <v>32</v>
      </c>
      <c r="N245" t="s">
        <v>37</v>
      </c>
      <c r="O245" t="s">
        <v>133</v>
      </c>
      <c r="P245">
        <v>2</v>
      </c>
      <c r="Q245">
        <v>30</v>
      </c>
      <c r="S245">
        <v>46</v>
      </c>
      <c r="T245" t="s">
        <v>919</v>
      </c>
      <c r="U245" t="s">
        <v>38</v>
      </c>
      <c r="V245">
        <v>9</v>
      </c>
      <c r="W245">
        <v>11</v>
      </c>
      <c r="X245">
        <v>32</v>
      </c>
      <c r="Y245" s="9">
        <f t="shared" si="27"/>
        <v>0.9375</v>
      </c>
      <c r="Z245" s="9">
        <f t="shared" si="28"/>
        <v>4.1818181818181817</v>
      </c>
      <c r="AA245" s="9">
        <f t="shared" si="29"/>
        <v>3.2443181818181817</v>
      </c>
      <c r="AB245" t="s">
        <v>134</v>
      </c>
      <c r="AC245" t="s">
        <v>61</v>
      </c>
      <c r="AD245" s="13">
        <v>40</v>
      </c>
      <c r="AE245" s="64" t="s">
        <v>132</v>
      </c>
    </row>
    <row r="246" spans="1:32" x14ac:dyDescent="0.25">
      <c r="A246" t="s">
        <v>657</v>
      </c>
      <c r="B246" t="s">
        <v>171</v>
      </c>
      <c r="D246" t="s">
        <v>597</v>
      </c>
      <c r="F246" t="s">
        <v>858</v>
      </c>
      <c r="G246">
        <v>1150</v>
      </c>
      <c r="H246" t="s">
        <v>878</v>
      </c>
      <c r="I246" t="s">
        <v>910</v>
      </c>
      <c r="J246" t="s">
        <v>625</v>
      </c>
      <c r="K246" t="s">
        <v>48</v>
      </c>
      <c r="L246" t="s">
        <v>49</v>
      </c>
      <c r="M246" t="s">
        <v>616</v>
      </c>
      <c r="N246" t="s">
        <v>50</v>
      </c>
      <c r="O246" t="s">
        <v>626</v>
      </c>
      <c r="P246">
        <v>1</v>
      </c>
      <c r="Q246">
        <v>40</v>
      </c>
      <c r="S246" s="3">
        <v>40</v>
      </c>
      <c r="T246" t="s">
        <v>919</v>
      </c>
      <c r="U246" t="s">
        <v>870</v>
      </c>
      <c r="V246">
        <v>10</v>
      </c>
      <c r="W246">
        <v>11</v>
      </c>
      <c r="X246">
        <v>42</v>
      </c>
      <c r="Y246" s="9">
        <f t="shared" si="27"/>
        <v>0.95238095238095233</v>
      </c>
      <c r="Z246" s="9">
        <f t="shared" si="28"/>
        <v>3.6363636363636362</v>
      </c>
      <c r="AA246" s="9">
        <f t="shared" si="29"/>
        <v>2.6839826839826841</v>
      </c>
      <c r="AB246" t="s">
        <v>619</v>
      </c>
      <c r="AC246" s="10" t="s">
        <v>61</v>
      </c>
      <c r="AD246" s="13">
        <v>47</v>
      </c>
      <c r="AE246" s="64" t="s">
        <v>433</v>
      </c>
    </row>
    <row r="247" spans="1:32" x14ac:dyDescent="0.25">
      <c r="A247" t="s">
        <v>566</v>
      </c>
      <c r="B247" t="s">
        <v>165</v>
      </c>
      <c r="D247" t="s">
        <v>488</v>
      </c>
      <c r="E247">
        <v>2021</v>
      </c>
      <c r="F247" t="s">
        <v>342</v>
      </c>
      <c r="G247">
        <v>1160</v>
      </c>
      <c r="H247" t="s">
        <v>505</v>
      </c>
      <c r="I247" t="s">
        <v>26</v>
      </c>
      <c r="J247" t="s">
        <v>32</v>
      </c>
      <c r="K247" t="s">
        <v>45</v>
      </c>
      <c r="L247" t="s">
        <v>49</v>
      </c>
      <c r="M247" t="s">
        <v>32</v>
      </c>
      <c r="N247" t="s">
        <v>32</v>
      </c>
      <c r="O247" t="s">
        <v>504</v>
      </c>
      <c r="P247">
        <v>1</v>
      </c>
      <c r="Q247">
        <v>42</v>
      </c>
      <c r="S247" s="3">
        <v>42</v>
      </c>
      <c r="T247" t="s">
        <v>919</v>
      </c>
      <c r="U247" t="s">
        <v>505</v>
      </c>
      <c r="V247">
        <v>11</v>
      </c>
      <c r="W247">
        <v>11</v>
      </c>
      <c r="X247">
        <v>51</v>
      </c>
      <c r="Y247" s="9">
        <f t="shared" si="27"/>
        <v>0.82352941176470584</v>
      </c>
      <c r="Z247" s="9">
        <f t="shared" si="28"/>
        <v>3.8181818181818183</v>
      </c>
      <c r="AA247" s="9">
        <f t="shared" si="29"/>
        <v>2.9946524064171127</v>
      </c>
      <c r="AB247" t="s">
        <v>134</v>
      </c>
      <c r="AC247" s="10" t="s">
        <v>61</v>
      </c>
      <c r="AD247" s="2">
        <v>40</v>
      </c>
    </row>
    <row r="248" spans="1:32" x14ac:dyDescent="0.25">
      <c r="A248" t="s">
        <v>567</v>
      </c>
      <c r="B248" t="s">
        <v>165</v>
      </c>
      <c r="C248" t="s">
        <v>118</v>
      </c>
      <c r="D248" t="s">
        <v>489</v>
      </c>
      <c r="E248">
        <v>2020</v>
      </c>
      <c r="F248" t="s">
        <v>11</v>
      </c>
      <c r="G248">
        <v>1200</v>
      </c>
      <c r="H248" t="s">
        <v>184</v>
      </c>
      <c r="I248" t="s">
        <v>26</v>
      </c>
      <c r="J248" t="s">
        <v>137</v>
      </c>
      <c r="K248" t="s">
        <v>48</v>
      </c>
      <c r="L248" t="s">
        <v>184</v>
      </c>
      <c r="M248" t="s">
        <v>32</v>
      </c>
      <c r="N248" t="s">
        <v>32</v>
      </c>
      <c r="O248" t="s">
        <v>508</v>
      </c>
      <c r="P248">
        <v>2</v>
      </c>
      <c r="Q248">
        <v>34</v>
      </c>
      <c r="S248" s="4">
        <v>48</v>
      </c>
      <c r="T248" t="s">
        <v>917</v>
      </c>
      <c r="U248" t="s">
        <v>184</v>
      </c>
      <c r="V248">
        <v>10</v>
      </c>
      <c r="W248">
        <v>11</v>
      </c>
      <c r="X248">
        <v>34</v>
      </c>
      <c r="Y248" s="9">
        <f t="shared" si="27"/>
        <v>1</v>
      </c>
      <c r="Z248" s="9">
        <f t="shared" si="28"/>
        <v>4.3636363636363633</v>
      </c>
      <c r="AA248" s="9">
        <f t="shared" si="29"/>
        <v>3.3636363636363633</v>
      </c>
      <c r="AB248" t="s">
        <v>141</v>
      </c>
      <c r="AC248" s="10" t="s">
        <v>61</v>
      </c>
      <c r="AD248" s="2">
        <v>32</v>
      </c>
    </row>
    <row r="249" spans="1:32" x14ac:dyDescent="0.25">
      <c r="A249" t="s">
        <v>568</v>
      </c>
      <c r="B249" t="s">
        <v>165</v>
      </c>
      <c r="D249" t="s">
        <v>490</v>
      </c>
      <c r="E249">
        <v>2020</v>
      </c>
      <c r="F249" t="s">
        <v>11</v>
      </c>
      <c r="G249">
        <v>1200</v>
      </c>
      <c r="H249" t="s">
        <v>184</v>
      </c>
      <c r="I249" t="s">
        <v>26</v>
      </c>
      <c r="J249" t="s">
        <v>137</v>
      </c>
      <c r="K249" t="s">
        <v>48</v>
      </c>
      <c r="L249" t="s">
        <v>184</v>
      </c>
      <c r="M249" t="s">
        <v>32</v>
      </c>
      <c r="N249" t="s">
        <v>32</v>
      </c>
      <c r="O249" t="s">
        <v>508</v>
      </c>
      <c r="P249">
        <v>2</v>
      </c>
      <c r="Q249">
        <v>34</v>
      </c>
      <c r="S249" s="4">
        <v>48</v>
      </c>
      <c r="T249" t="s">
        <v>917</v>
      </c>
      <c r="U249" t="s">
        <v>184</v>
      </c>
      <c r="V249">
        <v>10</v>
      </c>
      <c r="W249">
        <v>11</v>
      </c>
      <c r="X249">
        <v>34</v>
      </c>
      <c r="Y249" s="9">
        <f t="shared" si="27"/>
        <v>1</v>
      </c>
      <c r="Z249" s="9">
        <f t="shared" si="28"/>
        <v>4.3636363636363633</v>
      </c>
      <c r="AA249" s="9">
        <f t="shared" si="29"/>
        <v>3.3636363636363633</v>
      </c>
      <c r="AB249" t="s">
        <v>141</v>
      </c>
      <c r="AC249" s="10" t="s">
        <v>61</v>
      </c>
      <c r="AD249" s="2">
        <v>32</v>
      </c>
    </row>
    <row r="250" spans="1:32" x14ac:dyDescent="0.25">
      <c r="A250" t="s">
        <v>255</v>
      </c>
      <c r="B250" t="s">
        <v>160</v>
      </c>
      <c r="D250" t="s">
        <v>73</v>
      </c>
      <c r="E250">
        <v>2021</v>
      </c>
      <c r="F250" t="s">
        <v>11</v>
      </c>
      <c r="G250">
        <v>1250</v>
      </c>
      <c r="H250" t="s">
        <v>136</v>
      </c>
      <c r="I250" t="s">
        <v>156</v>
      </c>
      <c r="J250" t="s">
        <v>137</v>
      </c>
      <c r="K250" t="s">
        <v>45</v>
      </c>
      <c r="L250" t="s">
        <v>49</v>
      </c>
      <c r="M250" s="8" t="s">
        <v>195</v>
      </c>
      <c r="N250" t="s">
        <v>32</v>
      </c>
      <c r="O250" t="s">
        <v>139</v>
      </c>
      <c r="P250">
        <v>1</v>
      </c>
      <c r="Q250">
        <v>38</v>
      </c>
      <c r="S250" s="3">
        <v>38</v>
      </c>
      <c r="T250" t="s">
        <v>919</v>
      </c>
      <c r="U250" t="s">
        <v>140</v>
      </c>
      <c r="V250">
        <v>11</v>
      </c>
      <c r="W250">
        <v>11</v>
      </c>
      <c r="X250">
        <v>32</v>
      </c>
      <c r="Y250" s="9">
        <f t="shared" si="27"/>
        <v>1.1875</v>
      </c>
      <c r="Z250" s="9">
        <f t="shared" si="28"/>
        <v>3.4545454545454546</v>
      </c>
      <c r="AA250" s="9">
        <f t="shared" si="29"/>
        <v>2.2670454545454546</v>
      </c>
      <c r="AB250" t="s">
        <v>131</v>
      </c>
      <c r="AC250" t="s">
        <v>61</v>
      </c>
      <c r="AD250" s="2">
        <v>40</v>
      </c>
    </row>
    <row r="251" spans="1:32" x14ac:dyDescent="0.25">
      <c r="A251" t="s">
        <v>256</v>
      </c>
      <c r="B251" t="s">
        <v>160</v>
      </c>
      <c r="D251" t="s">
        <v>74</v>
      </c>
      <c r="E251">
        <v>2020</v>
      </c>
      <c r="F251" t="s">
        <v>11</v>
      </c>
      <c r="G251">
        <v>1250</v>
      </c>
      <c r="H251" t="s">
        <v>136</v>
      </c>
      <c r="I251" t="s">
        <v>156</v>
      </c>
      <c r="J251" t="s">
        <v>32</v>
      </c>
      <c r="K251" t="s">
        <v>45</v>
      </c>
      <c r="L251" t="s">
        <v>49</v>
      </c>
      <c r="M251" s="8" t="s">
        <v>195</v>
      </c>
      <c r="N251" t="s">
        <v>32</v>
      </c>
      <c r="O251" t="s">
        <v>139</v>
      </c>
      <c r="P251">
        <v>1</v>
      </c>
      <c r="Q251">
        <v>38</v>
      </c>
      <c r="S251" s="3">
        <v>38</v>
      </c>
      <c r="T251" t="s">
        <v>919</v>
      </c>
      <c r="U251" t="s">
        <v>140</v>
      </c>
      <c r="V251">
        <v>11</v>
      </c>
      <c r="W251">
        <v>11</v>
      </c>
      <c r="X251">
        <v>42</v>
      </c>
      <c r="Y251" s="9">
        <f t="shared" si="27"/>
        <v>0.90476190476190477</v>
      </c>
      <c r="Z251" s="9">
        <f t="shared" si="28"/>
        <v>3.4545454545454546</v>
      </c>
      <c r="AA251" s="9">
        <f t="shared" si="29"/>
        <v>2.5497835497835499</v>
      </c>
      <c r="AB251" t="s">
        <v>131</v>
      </c>
      <c r="AC251" t="s">
        <v>61</v>
      </c>
      <c r="AD251" s="2">
        <v>40</v>
      </c>
    </row>
    <row r="252" spans="1:32" x14ac:dyDescent="0.25">
      <c r="A252" t="s">
        <v>257</v>
      </c>
      <c r="B252" t="s">
        <v>160</v>
      </c>
      <c r="D252" t="s">
        <v>74</v>
      </c>
      <c r="E252">
        <v>2021</v>
      </c>
      <c r="F252" t="s">
        <v>11</v>
      </c>
      <c r="G252">
        <v>1250</v>
      </c>
      <c r="H252" t="s">
        <v>142</v>
      </c>
      <c r="I252" t="s">
        <v>156</v>
      </c>
      <c r="J252" t="s">
        <v>156</v>
      </c>
      <c r="K252" t="s">
        <v>45</v>
      </c>
      <c r="L252" t="s">
        <v>49</v>
      </c>
      <c r="M252" s="8" t="s">
        <v>838</v>
      </c>
      <c r="N252" t="s">
        <v>32</v>
      </c>
      <c r="O252" t="s">
        <v>143</v>
      </c>
      <c r="P252">
        <v>1</v>
      </c>
      <c r="Q252">
        <v>38</v>
      </c>
      <c r="S252" s="3">
        <v>38</v>
      </c>
      <c r="T252" t="s">
        <v>919</v>
      </c>
      <c r="U252" t="s">
        <v>142</v>
      </c>
      <c r="V252">
        <v>12</v>
      </c>
      <c r="W252">
        <v>11</v>
      </c>
      <c r="X252">
        <v>50</v>
      </c>
      <c r="Y252" s="9">
        <f t="shared" si="27"/>
        <v>0.76</v>
      </c>
      <c r="Z252" s="9">
        <f t="shared" si="28"/>
        <v>3.4545454545454546</v>
      </c>
      <c r="AA252" s="9">
        <f t="shared" si="29"/>
        <v>2.6945454545454544</v>
      </c>
      <c r="AB252" t="s">
        <v>141</v>
      </c>
      <c r="AC252" t="s">
        <v>61</v>
      </c>
      <c r="AD252" s="2">
        <v>40</v>
      </c>
    </row>
    <row r="253" spans="1:32" ht="17.25" customHeight="1" x14ac:dyDescent="0.25">
      <c r="A253" t="s">
        <v>258</v>
      </c>
      <c r="B253" t="s">
        <v>160</v>
      </c>
      <c r="C253" t="s">
        <v>118</v>
      </c>
      <c r="D253" t="s">
        <v>76</v>
      </c>
      <c r="E253">
        <v>2021</v>
      </c>
      <c r="F253" t="s">
        <v>11</v>
      </c>
      <c r="G253">
        <v>1250</v>
      </c>
      <c r="H253" t="s">
        <v>142</v>
      </c>
      <c r="I253" t="s">
        <v>156</v>
      </c>
      <c r="J253" t="s">
        <v>156</v>
      </c>
      <c r="K253" t="s">
        <v>45</v>
      </c>
      <c r="L253" t="s">
        <v>49</v>
      </c>
      <c r="M253" s="8" t="s">
        <v>838</v>
      </c>
      <c r="N253" t="s">
        <v>32</v>
      </c>
      <c r="O253" t="s">
        <v>143</v>
      </c>
      <c r="P253">
        <v>1</v>
      </c>
      <c r="Q253">
        <v>38</v>
      </c>
      <c r="S253" s="3">
        <v>38</v>
      </c>
      <c r="T253" t="s">
        <v>919</v>
      </c>
      <c r="U253" t="s">
        <v>142</v>
      </c>
      <c r="V253">
        <v>12</v>
      </c>
      <c r="W253">
        <v>11</v>
      </c>
      <c r="X253">
        <v>50</v>
      </c>
      <c r="Y253" s="9">
        <f t="shared" si="27"/>
        <v>0.76</v>
      </c>
      <c r="Z253" s="9">
        <f t="shared" si="28"/>
        <v>3.4545454545454546</v>
      </c>
      <c r="AA253" s="9">
        <f t="shared" si="29"/>
        <v>2.6945454545454544</v>
      </c>
      <c r="AB253" t="s">
        <v>141</v>
      </c>
      <c r="AC253" t="s">
        <v>61</v>
      </c>
      <c r="AD253" s="2">
        <v>40</v>
      </c>
    </row>
    <row r="254" spans="1:32" x14ac:dyDescent="0.25">
      <c r="A254" t="s">
        <v>534</v>
      </c>
      <c r="B254" t="s">
        <v>163</v>
      </c>
      <c r="D254" s="5" t="s">
        <v>423</v>
      </c>
      <c r="E254" s="5"/>
      <c r="F254" s="5" t="s">
        <v>11</v>
      </c>
      <c r="G254" s="5">
        <v>1250</v>
      </c>
      <c r="H254" s="5" t="s">
        <v>353</v>
      </c>
      <c r="I254" s="5" t="s">
        <v>26</v>
      </c>
      <c r="J254" s="5" t="s">
        <v>137</v>
      </c>
      <c r="K254" s="5" t="s">
        <v>432</v>
      </c>
      <c r="L254" s="5" t="s">
        <v>49</v>
      </c>
      <c r="M254" s="5" t="s">
        <v>32</v>
      </c>
      <c r="N254" s="5" t="s">
        <v>32</v>
      </c>
      <c r="O254" s="5" t="s">
        <v>32</v>
      </c>
      <c r="P254" s="5">
        <v>1</v>
      </c>
      <c r="Q254" s="5" t="s">
        <v>32</v>
      </c>
      <c r="R254" s="5"/>
      <c r="S254" s="5" t="s">
        <v>32</v>
      </c>
      <c r="T254" t="s">
        <v>919</v>
      </c>
      <c r="U254" s="5" t="s">
        <v>353</v>
      </c>
      <c r="V254" s="5">
        <v>10</v>
      </c>
      <c r="W254" s="5" t="s">
        <v>32</v>
      </c>
      <c r="X254" s="5" t="s">
        <v>32</v>
      </c>
      <c r="Y254" s="9" t="s">
        <v>32</v>
      </c>
      <c r="Z254" s="9" t="s">
        <v>32</v>
      </c>
      <c r="AA254" s="9"/>
      <c r="AB254" s="5" t="s">
        <v>458</v>
      </c>
      <c r="AC254" s="5" t="s">
        <v>61</v>
      </c>
      <c r="AD254" s="62">
        <v>38</v>
      </c>
      <c r="AE254" s="68"/>
      <c r="AF254" s="5"/>
    </row>
    <row r="255" spans="1:32" x14ac:dyDescent="0.25">
      <c r="A255" t="s">
        <v>823</v>
      </c>
      <c r="B255" t="s">
        <v>168</v>
      </c>
      <c r="D255" t="s">
        <v>724</v>
      </c>
      <c r="F255" t="s">
        <v>75</v>
      </c>
      <c r="G255">
        <v>1300</v>
      </c>
      <c r="H255" t="s">
        <v>353</v>
      </c>
      <c r="I255" t="s">
        <v>910</v>
      </c>
      <c r="J255" t="s">
        <v>625</v>
      </c>
      <c r="K255" t="s">
        <v>48</v>
      </c>
      <c r="L255" t="s">
        <v>49</v>
      </c>
      <c r="M255" t="s">
        <v>195</v>
      </c>
      <c r="N255" t="s">
        <v>32</v>
      </c>
      <c r="O255" t="s">
        <v>730</v>
      </c>
      <c r="P255">
        <v>1</v>
      </c>
      <c r="Q255">
        <v>38</v>
      </c>
      <c r="S255" s="3">
        <v>38</v>
      </c>
      <c r="T255" t="s">
        <v>919</v>
      </c>
      <c r="U255" t="s">
        <v>353</v>
      </c>
      <c r="V255">
        <v>12</v>
      </c>
      <c r="W255">
        <v>10</v>
      </c>
      <c r="X255">
        <v>51</v>
      </c>
      <c r="Y255" s="9">
        <f>Q255/X255</f>
        <v>0.74509803921568629</v>
      </c>
      <c r="Z255" s="9">
        <f>S255/W255</f>
        <v>3.8</v>
      </c>
      <c r="AA255" s="9">
        <f>Z255-Y255</f>
        <v>3.0549019607843135</v>
      </c>
      <c r="AB255" t="s">
        <v>731</v>
      </c>
      <c r="AC255" t="s">
        <v>61</v>
      </c>
      <c r="AD255" s="13">
        <v>47</v>
      </c>
      <c r="AE255" s="64" t="s">
        <v>132</v>
      </c>
    </row>
    <row r="256" spans="1:32" x14ac:dyDescent="0.25">
      <c r="A256" t="s">
        <v>535</v>
      </c>
      <c r="B256" t="s">
        <v>163</v>
      </c>
      <c r="D256" s="5" t="s">
        <v>422</v>
      </c>
      <c r="E256" s="5"/>
      <c r="F256" s="5" t="s">
        <v>11</v>
      </c>
      <c r="G256" s="5">
        <v>1300</v>
      </c>
      <c r="H256" s="5" t="s">
        <v>59</v>
      </c>
      <c r="I256" s="5" t="s">
        <v>137</v>
      </c>
      <c r="J256" s="5" t="s">
        <v>137</v>
      </c>
      <c r="K256" s="5" t="s">
        <v>48</v>
      </c>
      <c r="L256" s="5" t="s">
        <v>328</v>
      </c>
      <c r="M256" s="5" t="s">
        <v>199</v>
      </c>
      <c r="N256" s="5" t="s">
        <v>19</v>
      </c>
      <c r="O256" s="5" t="s">
        <v>32</v>
      </c>
      <c r="P256" s="5">
        <v>2</v>
      </c>
      <c r="Q256" s="5" t="s">
        <v>32</v>
      </c>
      <c r="R256" s="5"/>
      <c r="S256" s="5" t="s">
        <v>32</v>
      </c>
      <c r="T256" t="s">
        <v>917</v>
      </c>
      <c r="U256" s="5" t="s">
        <v>14</v>
      </c>
      <c r="V256" s="5">
        <v>9</v>
      </c>
      <c r="W256" s="5">
        <v>11</v>
      </c>
      <c r="X256" s="5">
        <v>34</v>
      </c>
      <c r="Y256" s="9" t="s">
        <v>32</v>
      </c>
      <c r="Z256" s="9" t="s">
        <v>32</v>
      </c>
      <c r="AA256" s="9"/>
      <c r="AB256" s="5" t="s">
        <v>22</v>
      </c>
      <c r="AC256" s="5" t="s">
        <v>61</v>
      </c>
      <c r="AD256" s="62">
        <v>32</v>
      </c>
      <c r="AE256" s="68"/>
      <c r="AF256" s="5"/>
    </row>
    <row r="257" spans="1:32" x14ac:dyDescent="0.25">
      <c r="A257" t="s">
        <v>253</v>
      </c>
      <c r="B257" t="s">
        <v>160</v>
      </c>
      <c r="D257" t="s">
        <v>71</v>
      </c>
      <c r="E257">
        <v>2021</v>
      </c>
      <c r="F257" t="s">
        <v>11</v>
      </c>
      <c r="G257">
        <v>1400</v>
      </c>
      <c r="H257" t="s">
        <v>117</v>
      </c>
      <c r="I257" t="s">
        <v>156</v>
      </c>
      <c r="J257" t="s">
        <v>137</v>
      </c>
      <c r="K257" t="s">
        <v>48</v>
      </c>
      <c r="L257" t="s">
        <v>510</v>
      </c>
      <c r="M257" s="8" t="s">
        <v>195</v>
      </c>
      <c r="N257" t="s">
        <v>32</v>
      </c>
      <c r="O257" t="s">
        <v>138</v>
      </c>
      <c r="P257">
        <v>2</v>
      </c>
      <c r="Q257">
        <v>34</v>
      </c>
      <c r="S257">
        <v>50</v>
      </c>
      <c r="T257" t="s">
        <v>917</v>
      </c>
      <c r="U257" t="s">
        <v>15</v>
      </c>
      <c r="V257">
        <v>11</v>
      </c>
      <c r="W257">
        <v>11</v>
      </c>
      <c r="X257">
        <v>32</v>
      </c>
      <c r="Y257" s="9">
        <f>Q257/X257</f>
        <v>1.0625</v>
      </c>
      <c r="Z257" s="9">
        <f>S257/W257</f>
        <v>4.5454545454545459</v>
      </c>
      <c r="AA257" s="9">
        <f>Z257-Y257</f>
        <v>3.4829545454545459</v>
      </c>
      <c r="AB257" t="s">
        <v>141</v>
      </c>
      <c r="AC257" t="s">
        <v>61</v>
      </c>
      <c r="AD257" s="2">
        <v>32</v>
      </c>
    </row>
    <row r="258" spans="1:32" x14ac:dyDescent="0.25">
      <c r="A258" t="s">
        <v>254</v>
      </c>
      <c r="B258" t="s">
        <v>160</v>
      </c>
      <c r="C258" t="s">
        <v>118</v>
      </c>
      <c r="D258" t="s">
        <v>72</v>
      </c>
      <c r="E258">
        <v>2021</v>
      </c>
      <c r="F258" t="s">
        <v>11</v>
      </c>
      <c r="G258">
        <v>1400</v>
      </c>
      <c r="H258" t="s">
        <v>117</v>
      </c>
      <c r="I258" t="s">
        <v>156</v>
      </c>
      <c r="J258" t="s">
        <v>137</v>
      </c>
      <c r="K258" t="s">
        <v>48</v>
      </c>
      <c r="L258" t="s">
        <v>510</v>
      </c>
      <c r="M258" s="8" t="s">
        <v>195</v>
      </c>
      <c r="N258" t="s">
        <v>32</v>
      </c>
      <c r="O258" t="s">
        <v>138</v>
      </c>
      <c r="P258">
        <v>2</v>
      </c>
      <c r="Q258">
        <v>34</v>
      </c>
      <c r="S258">
        <v>50</v>
      </c>
      <c r="T258" t="s">
        <v>917</v>
      </c>
      <c r="U258" t="s">
        <v>15</v>
      </c>
      <c r="V258">
        <v>11</v>
      </c>
      <c r="W258">
        <v>11</v>
      </c>
      <c r="X258">
        <v>32</v>
      </c>
      <c r="Y258" s="9">
        <f>Q258/X258</f>
        <v>1.0625</v>
      </c>
      <c r="Z258" s="9">
        <f>S258/W258</f>
        <v>4.5454545454545459</v>
      </c>
      <c r="AA258" s="9">
        <f>Z258-Y258</f>
        <v>3.4829545454545459</v>
      </c>
      <c r="AB258" t="s">
        <v>141</v>
      </c>
      <c r="AC258" t="s">
        <v>61</v>
      </c>
      <c r="AD258" s="2">
        <v>32</v>
      </c>
    </row>
    <row r="259" spans="1:32" s="53" customFormat="1" ht="15.75" thickBot="1" x14ac:dyDescent="0.3">
      <c r="A259" s="53" t="s">
        <v>932</v>
      </c>
      <c r="B259" s="53" t="s">
        <v>173</v>
      </c>
      <c r="D259" s="53" t="s">
        <v>202</v>
      </c>
      <c r="F259" s="53" t="s">
        <v>342</v>
      </c>
      <c r="G259" s="53">
        <v>1450</v>
      </c>
      <c r="H259" s="53" t="s">
        <v>203</v>
      </c>
      <c r="I259" s="53" t="s">
        <v>910</v>
      </c>
      <c r="J259" s="53" t="s">
        <v>625</v>
      </c>
      <c r="K259" s="53" t="s">
        <v>48</v>
      </c>
      <c r="L259" s="53" t="s">
        <v>49</v>
      </c>
      <c r="M259" s="53" t="s">
        <v>204</v>
      </c>
      <c r="N259" s="53" t="s">
        <v>32</v>
      </c>
      <c r="O259" s="53" t="s">
        <v>205</v>
      </c>
      <c r="P259" s="53" t="s">
        <v>32</v>
      </c>
      <c r="T259" s="53" t="s">
        <v>919</v>
      </c>
      <c r="U259" s="53" t="s">
        <v>203</v>
      </c>
      <c r="V259" s="53">
        <v>10</v>
      </c>
      <c r="W259" s="53">
        <v>11</v>
      </c>
      <c r="X259" s="53">
        <v>42</v>
      </c>
      <c r="Y259" s="54" t="s">
        <v>32</v>
      </c>
      <c r="Z259" s="54" t="s">
        <v>32</v>
      </c>
      <c r="AA259" s="54"/>
      <c r="AB259" s="53" t="s">
        <v>206</v>
      </c>
      <c r="AC259" s="53" t="s">
        <v>61</v>
      </c>
      <c r="AD259" s="55" t="s">
        <v>207</v>
      </c>
      <c r="AE259" s="67" t="s">
        <v>208</v>
      </c>
    </row>
    <row r="260" spans="1:32" x14ac:dyDescent="0.25">
      <c r="A260" t="s">
        <v>314</v>
      </c>
      <c r="B260" t="s">
        <v>166</v>
      </c>
      <c r="D260" t="s">
        <v>211</v>
      </c>
      <c r="F260" t="s">
        <v>212</v>
      </c>
      <c r="G260">
        <v>1600</v>
      </c>
      <c r="H260" t="s">
        <v>215</v>
      </c>
      <c r="I260" t="s">
        <v>156</v>
      </c>
      <c r="J260" t="s">
        <v>137</v>
      </c>
      <c r="K260" t="s">
        <v>48</v>
      </c>
      <c r="L260" t="s">
        <v>49</v>
      </c>
      <c r="M260" t="s">
        <v>32</v>
      </c>
      <c r="N260" t="s">
        <v>32</v>
      </c>
      <c r="O260" t="s">
        <v>32</v>
      </c>
      <c r="P260">
        <v>1</v>
      </c>
      <c r="Q260">
        <v>40</v>
      </c>
      <c r="S260" s="3">
        <v>40</v>
      </c>
      <c r="T260" t="s">
        <v>917</v>
      </c>
      <c r="U260" t="s">
        <v>215</v>
      </c>
      <c r="V260">
        <v>11</v>
      </c>
      <c r="W260">
        <v>11</v>
      </c>
      <c r="X260">
        <v>42</v>
      </c>
      <c r="Y260" s="9">
        <f>Q260/X260</f>
        <v>0.95238095238095233</v>
      </c>
      <c r="Z260" s="9">
        <f>S260/W260</f>
        <v>3.6363636363636362</v>
      </c>
      <c r="AA260" s="9">
        <f>Z260-Y260</f>
        <v>2.6839826839826841</v>
      </c>
      <c r="AB260" t="s">
        <v>861</v>
      </c>
      <c r="AC260" t="s">
        <v>61</v>
      </c>
      <c r="AD260" s="2">
        <v>28</v>
      </c>
    </row>
    <row r="261" spans="1:32" x14ac:dyDescent="0.25">
      <c r="A261" t="s">
        <v>536</v>
      </c>
      <c r="B261" t="s">
        <v>163</v>
      </c>
      <c r="D261" s="5" t="s">
        <v>407</v>
      </c>
      <c r="E261" s="5">
        <v>2020</v>
      </c>
      <c r="F261" s="5" t="s">
        <v>11</v>
      </c>
      <c r="G261" s="5">
        <v>1700</v>
      </c>
      <c r="H261" s="5" t="s">
        <v>136</v>
      </c>
      <c r="I261" s="5" t="s">
        <v>137</v>
      </c>
      <c r="J261" s="5" t="s">
        <v>137</v>
      </c>
      <c r="K261" s="5" t="s">
        <v>432</v>
      </c>
      <c r="L261" s="5" t="s">
        <v>49</v>
      </c>
      <c r="M261" s="5" t="s">
        <v>32</v>
      </c>
      <c r="N261" s="5" t="s">
        <v>32</v>
      </c>
      <c r="O261" s="5" t="s">
        <v>32</v>
      </c>
      <c r="P261" s="5">
        <v>1</v>
      </c>
      <c r="Q261" s="5">
        <v>32</v>
      </c>
      <c r="R261" s="5"/>
      <c r="S261" s="6">
        <v>32</v>
      </c>
      <c r="T261" t="s">
        <v>919</v>
      </c>
      <c r="U261" s="5" t="s">
        <v>136</v>
      </c>
      <c r="V261" s="5">
        <v>11</v>
      </c>
      <c r="W261" s="5" t="s">
        <v>32</v>
      </c>
      <c r="X261" s="5" t="s">
        <v>32</v>
      </c>
      <c r="Y261" s="9" t="s">
        <v>32</v>
      </c>
      <c r="Z261" s="9" t="s">
        <v>32</v>
      </c>
      <c r="AA261" s="9"/>
      <c r="AB261" s="5" t="s">
        <v>458</v>
      </c>
      <c r="AC261" s="5" t="s">
        <v>61</v>
      </c>
      <c r="AD261" s="62">
        <v>38</v>
      </c>
      <c r="AE261" s="68"/>
      <c r="AF261" s="5"/>
    </row>
    <row r="262" spans="1:32" x14ac:dyDescent="0.25">
      <c r="A262" t="s">
        <v>569</v>
      </c>
      <c r="B262" t="s">
        <v>165</v>
      </c>
      <c r="D262" t="s">
        <v>491</v>
      </c>
      <c r="E262">
        <v>2021</v>
      </c>
      <c r="F262" t="s">
        <v>11</v>
      </c>
      <c r="G262">
        <v>1700</v>
      </c>
      <c r="H262" t="s">
        <v>117</v>
      </c>
      <c r="I262" t="s">
        <v>137</v>
      </c>
      <c r="J262" t="s">
        <v>137</v>
      </c>
      <c r="K262" t="s">
        <v>48</v>
      </c>
      <c r="L262" t="s">
        <v>49</v>
      </c>
      <c r="M262" t="s">
        <v>506</v>
      </c>
      <c r="N262" t="s">
        <v>507</v>
      </c>
      <c r="O262" t="s">
        <v>509</v>
      </c>
      <c r="P262">
        <v>1</v>
      </c>
      <c r="Q262">
        <v>40</v>
      </c>
      <c r="S262" s="3">
        <v>40</v>
      </c>
      <c r="T262" s="34" t="s">
        <v>918</v>
      </c>
      <c r="U262" t="s">
        <v>871</v>
      </c>
      <c r="V262">
        <v>11</v>
      </c>
      <c r="W262">
        <v>11</v>
      </c>
      <c r="X262">
        <v>42</v>
      </c>
      <c r="Y262" s="9">
        <f>Q262/X262</f>
        <v>0.95238095238095233</v>
      </c>
      <c r="Z262" s="9">
        <f>S262/W262</f>
        <v>3.6363636363636362</v>
      </c>
      <c r="AA262" s="9">
        <f>Z262-Y262</f>
        <v>2.6839826839826841</v>
      </c>
      <c r="AB262" t="s">
        <v>141</v>
      </c>
      <c r="AC262" s="10" t="s">
        <v>61</v>
      </c>
      <c r="AD262" s="2">
        <v>32</v>
      </c>
    </row>
    <row r="263" spans="1:32" x14ac:dyDescent="0.25">
      <c r="A263" t="s">
        <v>313</v>
      </c>
      <c r="B263" t="s">
        <v>166</v>
      </c>
      <c r="D263" t="s">
        <v>210</v>
      </c>
      <c r="F263" t="s">
        <v>212</v>
      </c>
      <c r="G263">
        <v>1800</v>
      </c>
      <c r="H263" t="s">
        <v>117</v>
      </c>
      <c r="I263" t="s">
        <v>156</v>
      </c>
      <c r="J263" t="s">
        <v>137</v>
      </c>
      <c r="K263" t="s">
        <v>48</v>
      </c>
      <c r="L263" t="s">
        <v>214</v>
      </c>
      <c r="M263" t="s">
        <v>32</v>
      </c>
      <c r="N263" t="s">
        <v>32</v>
      </c>
      <c r="O263" t="s">
        <v>32</v>
      </c>
      <c r="P263">
        <v>2</v>
      </c>
      <c r="Q263">
        <v>30</v>
      </c>
      <c r="S263">
        <v>46</v>
      </c>
      <c r="T263" t="s">
        <v>918</v>
      </c>
      <c r="U263" t="s">
        <v>214</v>
      </c>
      <c r="V263">
        <v>10</v>
      </c>
      <c r="W263">
        <v>11</v>
      </c>
      <c r="X263">
        <v>34</v>
      </c>
      <c r="Y263" s="9">
        <f>Q263/X263</f>
        <v>0.88235294117647056</v>
      </c>
      <c r="Z263" s="9">
        <f>S263/W263</f>
        <v>4.1818181818181817</v>
      </c>
      <c r="AA263" s="9">
        <f>Z263-Y263</f>
        <v>3.2994652406417111</v>
      </c>
      <c r="AB263" t="s">
        <v>131</v>
      </c>
      <c r="AC263" t="s">
        <v>61</v>
      </c>
      <c r="AD263" s="2">
        <v>28</v>
      </c>
    </row>
    <row r="264" spans="1:32" x14ac:dyDescent="0.25">
      <c r="A264" t="s">
        <v>570</v>
      </c>
      <c r="B264" t="s">
        <v>165</v>
      </c>
      <c r="D264" t="s">
        <v>492</v>
      </c>
      <c r="E264">
        <v>2021</v>
      </c>
      <c r="F264" t="s">
        <v>11</v>
      </c>
      <c r="G264">
        <v>1890</v>
      </c>
      <c r="H264" t="s">
        <v>184</v>
      </c>
      <c r="I264" t="s">
        <v>137</v>
      </c>
      <c r="J264" t="s">
        <v>137</v>
      </c>
      <c r="K264" t="s">
        <v>48</v>
      </c>
      <c r="L264" t="s">
        <v>184</v>
      </c>
      <c r="M264" t="s">
        <v>506</v>
      </c>
      <c r="N264" t="s">
        <v>507</v>
      </c>
      <c r="O264" t="s">
        <v>184</v>
      </c>
      <c r="P264" s="5">
        <v>2</v>
      </c>
      <c r="Q264" s="5">
        <v>34</v>
      </c>
      <c r="R264" s="5"/>
      <c r="S264" s="8">
        <v>50</v>
      </c>
      <c r="T264" t="s">
        <v>917</v>
      </c>
      <c r="U264" t="s">
        <v>184</v>
      </c>
      <c r="V264">
        <v>10</v>
      </c>
      <c r="W264">
        <v>11</v>
      </c>
      <c r="X264">
        <v>34</v>
      </c>
      <c r="Y264" s="9" t="s">
        <v>32</v>
      </c>
      <c r="Z264" s="9" t="s">
        <v>32</v>
      </c>
      <c r="AA264" s="9"/>
      <c r="AB264" t="s">
        <v>141</v>
      </c>
      <c r="AC264" s="10" t="s">
        <v>61</v>
      </c>
      <c r="AD264" s="2">
        <v>32</v>
      </c>
    </row>
    <row r="265" spans="1:32" x14ac:dyDescent="0.25">
      <c r="A265" t="s">
        <v>833</v>
      </c>
      <c r="B265" t="s">
        <v>170</v>
      </c>
      <c r="D265" t="s">
        <v>767</v>
      </c>
      <c r="F265" t="s">
        <v>11</v>
      </c>
      <c r="G265">
        <v>1900</v>
      </c>
      <c r="H265" t="s">
        <v>789</v>
      </c>
      <c r="I265" t="s">
        <v>137</v>
      </c>
      <c r="J265" t="s">
        <v>137</v>
      </c>
      <c r="K265" t="s">
        <v>48</v>
      </c>
      <c r="L265" t="s">
        <v>510</v>
      </c>
      <c r="M265" t="s">
        <v>893</v>
      </c>
      <c r="N265" t="s">
        <v>507</v>
      </c>
      <c r="O265" t="s">
        <v>510</v>
      </c>
      <c r="P265">
        <v>2</v>
      </c>
      <c r="Q265">
        <v>34</v>
      </c>
      <c r="S265" s="4">
        <v>50</v>
      </c>
      <c r="T265" t="s">
        <v>917</v>
      </c>
      <c r="U265" s="7" t="s">
        <v>510</v>
      </c>
      <c r="V265">
        <v>11</v>
      </c>
      <c r="W265">
        <v>11</v>
      </c>
      <c r="X265">
        <v>34</v>
      </c>
      <c r="Y265" s="9">
        <f>Q265/X265</f>
        <v>1</v>
      </c>
      <c r="Z265" s="9">
        <f>S265/W265</f>
        <v>4.5454545454545459</v>
      </c>
      <c r="AA265" s="9">
        <f>Z265-Y265</f>
        <v>3.5454545454545459</v>
      </c>
      <c r="AB265" t="s">
        <v>141</v>
      </c>
      <c r="AC265" t="s">
        <v>61</v>
      </c>
      <c r="AD265" s="2">
        <v>30</v>
      </c>
    </row>
    <row r="266" spans="1:32" x14ac:dyDescent="0.25">
      <c r="A266" t="s">
        <v>835</v>
      </c>
      <c r="B266" t="s">
        <v>170</v>
      </c>
      <c r="C266" t="s">
        <v>118</v>
      </c>
      <c r="D266" t="s">
        <v>787</v>
      </c>
      <c r="F266" t="s">
        <v>11</v>
      </c>
      <c r="G266">
        <v>1900</v>
      </c>
      <c r="H266" t="s">
        <v>789</v>
      </c>
      <c r="I266" t="s">
        <v>137</v>
      </c>
      <c r="J266" t="s">
        <v>137</v>
      </c>
      <c r="K266" t="s">
        <v>48</v>
      </c>
      <c r="L266" t="s">
        <v>510</v>
      </c>
      <c r="M266" t="s">
        <v>893</v>
      </c>
      <c r="N266" t="s">
        <v>507</v>
      </c>
      <c r="O266" t="s">
        <v>510</v>
      </c>
      <c r="P266">
        <v>2</v>
      </c>
      <c r="Q266">
        <v>34</v>
      </c>
      <c r="S266" s="4">
        <v>50</v>
      </c>
      <c r="T266" t="s">
        <v>917</v>
      </c>
      <c r="U266" s="7" t="s">
        <v>510</v>
      </c>
      <c r="V266">
        <v>11</v>
      </c>
      <c r="W266">
        <v>11</v>
      </c>
      <c r="X266">
        <v>34</v>
      </c>
      <c r="Y266" s="9">
        <f>Q266/X266</f>
        <v>1</v>
      </c>
      <c r="Z266" s="9">
        <f>S266/W266</f>
        <v>4.5454545454545459</v>
      </c>
      <c r="AA266" s="9">
        <f>Z266-Y266</f>
        <v>3.5454545454545459</v>
      </c>
      <c r="AB266" t="s">
        <v>141</v>
      </c>
      <c r="AC266" t="s">
        <v>61</v>
      </c>
      <c r="AD266" s="2">
        <v>30</v>
      </c>
    </row>
    <row r="267" spans="1:32" x14ac:dyDescent="0.25">
      <c r="A267" t="s">
        <v>825</v>
      </c>
      <c r="B267" t="s">
        <v>170</v>
      </c>
      <c r="D267" t="s">
        <v>766</v>
      </c>
      <c r="F267" t="s">
        <v>342</v>
      </c>
      <c r="G267">
        <v>2000</v>
      </c>
      <c r="H267" t="s">
        <v>789</v>
      </c>
      <c r="I267" t="s">
        <v>137</v>
      </c>
      <c r="J267" t="s">
        <v>137</v>
      </c>
      <c r="K267" t="s">
        <v>48</v>
      </c>
      <c r="L267" t="s">
        <v>510</v>
      </c>
      <c r="M267" t="s">
        <v>893</v>
      </c>
      <c r="N267" t="s">
        <v>507</v>
      </c>
      <c r="O267" t="s">
        <v>510</v>
      </c>
      <c r="P267">
        <v>2</v>
      </c>
      <c r="Q267">
        <v>34</v>
      </c>
      <c r="S267" s="4">
        <v>50</v>
      </c>
      <c r="T267" t="s">
        <v>917</v>
      </c>
      <c r="U267" s="7" t="s">
        <v>510</v>
      </c>
      <c r="V267">
        <v>11</v>
      </c>
      <c r="W267">
        <v>11</v>
      </c>
      <c r="X267">
        <v>34</v>
      </c>
      <c r="Y267" s="9">
        <f>Q267/X267</f>
        <v>1</v>
      </c>
      <c r="Z267" s="9">
        <f>S267/W267</f>
        <v>4.5454545454545459</v>
      </c>
      <c r="AA267" s="9">
        <f>Z267-Y267</f>
        <v>3.5454545454545459</v>
      </c>
      <c r="AB267" t="s">
        <v>141</v>
      </c>
      <c r="AC267" t="s">
        <v>61</v>
      </c>
      <c r="AD267" s="2">
        <v>30</v>
      </c>
    </row>
    <row r="268" spans="1:32" x14ac:dyDescent="0.25">
      <c r="A268" t="s">
        <v>252</v>
      </c>
      <c r="B268" t="s">
        <v>160</v>
      </c>
      <c r="D268" t="s">
        <v>70</v>
      </c>
      <c r="E268">
        <v>2021</v>
      </c>
      <c r="F268" t="s">
        <v>75</v>
      </c>
      <c r="G268">
        <v>2000</v>
      </c>
      <c r="H268" t="s">
        <v>874</v>
      </c>
      <c r="I268" t="s">
        <v>156</v>
      </c>
      <c r="J268" t="s">
        <v>32</v>
      </c>
      <c r="K268" t="s">
        <v>48</v>
      </c>
      <c r="L268" t="s">
        <v>49</v>
      </c>
      <c r="M268" s="8" t="s">
        <v>837</v>
      </c>
      <c r="N268" t="s">
        <v>32</v>
      </c>
      <c r="O268" t="s">
        <v>129</v>
      </c>
      <c r="P268">
        <v>1</v>
      </c>
      <c r="Q268">
        <v>46</v>
      </c>
      <c r="S268" s="3">
        <v>46</v>
      </c>
      <c r="T268" s="3"/>
      <c r="U268" t="s">
        <v>130</v>
      </c>
      <c r="V268">
        <v>8</v>
      </c>
      <c r="W268" t="s">
        <v>32</v>
      </c>
      <c r="X268" t="s">
        <v>32</v>
      </c>
      <c r="Y268" s="9" t="s">
        <v>32</v>
      </c>
      <c r="Z268" s="9" t="s">
        <v>32</v>
      </c>
      <c r="AA268" s="9"/>
      <c r="AB268" t="s">
        <v>131</v>
      </c>
      <c r="AC268" t="s">
        <v>61</v>
      </c>
      <c r="AD268" s="13">
        <v>40</v>
      </c>
      <c r="AE268" s="64" t="s">
        <v>132</v>
      </c>
      <c r="AF268" t="s">
        <v>128</v>
      </c>
    </row>
    <row r="269" spans="1:32" x14ac:dyDescent="0.25">
      <c r="A269" t="s">
        <v>247</v>
      </c>
      <c r="B269" t="s">
        <v>55</v>
      </c>
      <c r="C269" t="s">
        <v>119</v>
      </c>
      <c r="D269" t="s">
        <v>116</v>
      </c>
      <c r="E269">
        <v>2021</v>
      </c>
      <c r="F269" t="s">
        <v>11</v>
      </c>
      <c r="G269">
        <v>2000</v>
      </c>
      <c r="H269" t="s">
        <v>117</v>
      </c>
      <c r="I269" t="s">
        <v>26</v>
      </c>
      <c r="J269" t="s">
        <v>27</v>
      </c>
      <c r="K269" t="s">
        <v>48</v>
      </c>
      <c r="L269" t="s">
        <v>510</v>
      </c>
      <c r="M269" t="s">
        <v>199</v>
      </c>
      <c r="N269" t="s">
        <v>507</v>
      </c>
      <c r="O269" t="s">
        <v>120</v>
      </c>
      <c r="P269">
        <v>2</v>
      </c>
      <c r="Q269">
        <v>34</v>
      </c>
      <c r="S269">
        <v>50</v>
      </c>
      <c r="T269" t="s">
        <v>917</v>
      </c>
      <c r="U269" t="s">
        <v>15</v>
      </c>
      <c r="V269">
        <v>11</v>
      </c>
      <c r="W269">
        <v>11</v>
      </c>
      <c r="X269">
        <v>34</v>
      </c>
      <c r="Y269" s="9">
        <f>Q269/X269</f>
        <v>1</v>
      </c>
      <c r="Z269" s="9">
        <f>S269/W269</f>
        <v>4.5454545454545459</v>
      </c>
      <c r="AA269" s="9">
        <f>Z269-Y269</f>
        <v>3.5454545454545459</v>
      </c>
      <c r="AB269" t="s">
        <v>121</v>
      </c>
      <c r="AC269" t="s">
        <v>61</v>
      </c>
      <c r="AD269" s="2">
        <v>32</v>
      </c>
      <c r="AF269" t="s">
        <v>217</v>
      </c>
    </row>
    <row r="270" spans="1:32" x14ac:dyDescent="0.25">
      <c r="A270" t="s">
        <v>249</v>
      </c>
      <c r="B270" t="s">
        <v>55</v>
      </c>
      <c r="C270" t="s">
        <v>119</v>
      </c>
      <c r="D270" t="s">
        <v>116</v>
      </c>
      <c r="E270">
        <v>2020</v>
      </c>
      <c r="F270" t="s">
        <v>11</v>
      </c>
      <c r="G270">
        <v>2000</v>
      </c>
      <c r="H270" t="s">
        <v>117</v>
      </c>
      <c r="I270" t="s">
        <v>26</v>
      </c>
      <c r="J270" t="s">
        <v>27</v>
      </c>
      <c r="K270" t="s">
        <v>48</v>
      </c>
      <c r="L270" t="s">
        <v>510</v>
      </c>
      <c r="M270" t="s">
        <v>199</v>
      </c>
      <c r="N270" t="s">
        <v>507</v>
      </c>
      <c r="O270" t="s">
        <v>120</v>
      </c>
      <c r="P270">
        <v>2</v>
      </c>
      <c r="Q270">
        <v>34</v>
      </c>
      <c r="S270">
        <v>50</v>
      </c>
      <c r="T270" t="s">
        <v>917</v>
      </c>
      <c r="U270" t="s">
        <v>15</v>
      </c>
      <c r="V270">
        <v>11</v>
      </c>
      <c r="W270">
        <v>11</v>
      </c>
      <c r="X270">
        <v>34</v>
      </c>
      <c r="Y270" s="9">
        <f>Q270/X270</f>
        <v>1</v>
      </c>
      <c r="Z270" s="9">
        <f>S270/W270</f>
        <v>4.5454545454545459</v>
      </c>
      <c r="AA270" s="9">
        <f>Z270-Y270</f>
        <v>3.5454545454545459</v>
      </c>
      <c r="AB270" t="s">
        <v>121</v>
      </c>
      <c r="AC270" t="s">
        <v>61</v>
      </c>
      <c r="AD270" s="2">
        <v>32</v>
      </c>
      <c r="AF270" t="s">
        <v>217</v>
      </c>
    </row>
    <row r="271" spans="1:32" x14ac:dyDescent="0.25">
      <c r="A271" t="s">
        <v>312</v>
      </c>
      <c r="B271" t="s">
        <v>166</v>
      </c>
      <c r="D271" t="s">
        <v>209</v>
      </c>
      <c r="F271" t="s">
        <v>212</v>
      </c>
      <c r="G271">
        <v>2100</v>
      </c>
      <c r="H271" t="s">
        <v>874</v>
      </c>
      <c r="I271" t="s">
        <v>156</v>
      </c>
      <c r="J271" t="s">
        <v>137</v>
      </c>
      <c r="K271" t="s">
        <v>48</v>
      </c>
      <c r="L271" t="s">
        <v>49</v>
      </c>
      <c r="M271" t="s">
        <v>213</v>
      </c>
      <c r="N271" t="s">
        <v>32</v>
      </c>
      <c r="O271" t="s">
        <v>32</v>
      </c>
      <c r="P271">
        <v>1</v>
      </c>
      <c r="Q271">
        <v>55</v>
      </c>
      <c r="S271" s="3">
        <v>55</v>
      </c>
      <c r="T271" s="3"/>
      <c r="U271" t="s">
        <v>130</v>
      </c>
      <c r="V271">
        <v>8</v>
      </c>
      <c r="W271" t="s">
        <v>32</v>
      </c>
      <c r="X271" t="s">
        <v>32</v>
      </c>
      <c r="Y271" s="9" t="s">
        <v>32</v>
      </c>
      <c r="Z271" s="9" t="s">
        <v>32</v>
      </c>
      <c r="AA271" s="9"/>
      <c r="AB271" t="s">
        <v>131</v>
      </c>
      <c r="AC271" t="s">
        <v>61</v>
      </c>
      <c r="AD271" s="2">
        <v>28</v>
      </c>
      <c r="AF271" t="s">
        <v>128</v>
      </c>
    </row>
    <row r="272" spans="1:32" x14ac:dyDescent="0.25">
      <c r="A272" t="s">
        <v>571</v>
      </c>
      <c r="B272" t="s">
        <v>165</v>
      </c>
      <c r="D272" t="s">
        <v>493</v>
      </c>
      <c r="E272">
        <v>2021</v>
      </c>
      <c r="F272" t="s">
        <v>11</v>
      </c>
      <c r="G272">
        <v>2100</v>
      </c>
      <c r="H272" t="s">
        <v>117</v>
      </c>
      <c r="I272" t="s">
        <v>137</v>
      </c>
      <c r="J272" t="s">
        <v>137</v>
      </c>
      <c r="K272" t="s">
        <v>48</v>
      </c>
      <c r="L272" t="s">
        <v>510</v>
      </c>
      <c r="M272" t="s">
        <v>506</v>
      </c>
      <c r="N272" t="s">
        <v>507</v>
      </c>
      <c r="O272" t="s">
        <v>510</v>
      </c>
      <c r="P272" s="5">
        <v>2</v>
      </c>
      <c r="Q272" s="5">
        <v>34</v>
      </c>
      <c r="R272" s="5"/>
      <c r="S272" s="8">
        <v>50</v>
      </c>
      <c r="T272" t="s">
        <v>917</v>
      </c>
      <c r="U272" s="7" t="s">
        <v>510</v>
      </c>
      <c r="V272">
        <v>11</v>
      </c>
      <c r="W272">
        <v>11</v>
      </c>
      <c r="X272">
        <v>32</v>
      </c>
      <c r="Y272" s="9" t="s">
        <v>32</v>
      </c>
      <c r="Z272" s="9" t="s">
        <v>32</v>
      </c>
      <c r="AA272" s="9"/>
      <c r="AB272" t="s">
        <v>511</v>
      </c>
      <c r="AC272" t="s">
        <v>61</v>
      </c>
      <c r="AD272" s="2">
        <v>32</v>
      </c>
    </row>
    <row r="273" spans="1:32" s="53" customFormat="1" ht="15.75" thickBot="1" x14ac:dyDescent="0.3">
      <c r="A273" s="53" t="s">
        <v>537</v>
      </c>
      <c r="B273" s="53" t="s">
        <v>163</v>
      </c>
      <c r="D273" s="56" t="s">
        <v>406</v>
      </c>
      <c r="E273" s="56">
        <v>2020</v>
      </c>
      <c r="F273" s="56" t="s">
        <v>11</v>
      </c>
      <c r="G273" s="56">
        <v>2300</v>
      </c>
      <c r="H273" s="56" t="s">
        <v>59</v>
      </c>
      <c r="I273" s="56" t="s">
        <v>137</v>
      </c>
      <c r="J273" s="56" t="s">
        <v>137</v>
      </c>
      <c r="K273" s="56" t="s">
        <v>432</v>
      </c>
      <c r="L273" s="53" t="s">
        <v>510</v>
      </c>
      <c r="M273" s="56" t="s">
        <v>32</v>
      </c>
      <c r="N273" s="56" t="s">
        <v>32</v>
      </c>
      <c r="O273" s="56" t="s">
        <v>429</v>
      </c>
      <c r="P273" s="56">
        <v>2</v>
      </c>
      <c r="Q273" s="56">
        <v>32</v>
      </c>
      <c r="R273" s="56"/>
      <c r="S273" s="57">
        <v>48</v>
      </c>
      <c r="T273" s="53" t="s">
        <v>917</v>
      </c>
      <c r="U273" s="58" t="s">
        <v>510</v>
      </c>
      <c r="V273" s="58">
        <v>11</v>
      </c>
      <c r="W273" s="56" t="s">
        <v>32</v>
      </c>
      <c r="X273" s="56" t="s">
        <v>32</v>
      </c>
      <c r="Y273" s="54" t="s">
        <v>32</v>
      </c>
      <c r="Z273" s="54" t="s">
        <v>32</v>
      </c>
      <c r="AA273" s="54"/>
      <c r="AB273" s="56" t="s">
        <v>141</v>
      </c>
      <c r="AC273" s="56" t="s">
        <v>61</v>
      </c>
      <c r="AD273" s="63">
        <v>30</v>
      </c>
      <c r="AE273" s="70"/>
      <c r="AF273" s="56" t="s">
        <v>430</v>
      </c>
    </row>
  </sheetData>
  <sortState ref="A2:AG288">
    <sortCondition ref="G2:G288"/>
  </sortState>
  <conditionalFormatting sqref="Y1:Y273">
    <cfRule type="aboveAverage" dxfId="5" priority="29" aboveAverage="0" stdDev="1"/>
    <cfRule type="aboveAverage" dxfId="4" priority="30" stdDev="1"/>
  </conditionalFormatting>
  <conditionalFormatting sqref="AA1:AA273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:Z273">
    <cfRule type="aboveAverage" dxfId="3" priority="31" aboveAverage="0" stdDev="1"/>
    <cfRule type="aboveAverage" dxfId="2" priority="32" stdDev="1"/>
  </conditionalFormatting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opLeftCell="A23" workbookViewId="0">
      <selection activeCell="B75" sqref="B75"/>
    </sheetView>
  </sheetViews>
  <sheetFormatPr defaultRowHeight="15" x14ac:dyDescent="0.25"/>
  <cols>
    <col min="1" max="1" width="23.5703125" customWidth="1"/>
    <col min="2" max="8" width="11" customWidth="1"/>
    <col min="17" max="18" width="7.140625" customWidth="1"/>
  </cols>
  <sheetData>
    <row r="1" spans="1:17" x14ac:dyDescent="0.25">
      <c r="B1" t="s">
        <v>844</v>
      </c>
      <c r="C1" t="s">
        <v>845</v>
      </c>
      <c r="D1" t="s">
        <v>846</v>
      </c>
      <c r="E1" t="s">
        <v>847</v>
      </c>
      <c r="F1" t="s">
        <v>848</v>
      </c>
      <c r="G1" t="s">
        <v>849</v>
      </c>
      <c r="H1" t="s">
        <v>896</v>
      </c>
    </row>
    <row r="2" spans="1:17" x14ac:dyDescent="0.25">
      <c r="A2" t="s">
        <v>894</v>
      </c>
      <c r="B2">
        <v>2</v>
      </c>
      <c r="C2">
        <v>42</v>
      </c>
      <c r="D2">
        <v>122</v>
      </c>
      <c r="E2">
        <v>178</v>
      </c>
      <c r="F2">
        <v>230</v>
      </c>
      <c r="G2">
        <v>260</v>
      </c>
      <c r="H2">
        <v>2</v>
      </c>
    </row>
    <row r="3" spans="1:17" x14ac:dyDescent="0.25">
      <c r="A3" t="s">
        <v>895</v>
      </c>
      <c r="B3">
        <v>41</v>
      </c>
      <c r="C3">
        <v>121</v>
      </c>
      <c r="D3">
        <v>177</v>
      </c>
      <c r="E3">
        <v>229</v>
      </c>
      <c r="F3">
        <v>259</v>
      </c>
      <c r="G3">
        <v>273</v>
      </c>
      <c r="H3">
        <v>273</v>
      </c>
    </row>
    <row r="4" spans="1:17" x14ac:dyDescent="0.25">
      <c r="A4" t="s">
        <v>843</v>
      </c>
      <c r="B4">
        <f>COUNTA(Brackets!$B2:$B41)</f>
        <v>40</v>
      </c>
      <c r="C4">
        <f>COUNTA(Brackets!$B42:$B121)</f>
        <v>80</v>
      </c>
      <c r="D4">
        <f>COUNTA(Brackets!$B122:$B177)</f>
        <v>56</v>
      </c>
      <c r="E4">
        <f>COUNTA(Brackets!$B178:$B229)</f>
        <v>52</v>
      </c>
      <c r="F4">
        <f>COUNTA(Brackets!$B230:$B259)</f>
        <v>30</v>
      </c>
      <c r="G4">
        <f>COUNTA(Brackets!$B260:$B273)</f>
        <v>14</v>
      </c>
      <c r="H4">
        <f>SUM(B4:G4)</f>
        <v>272</v>
      </c>
    </row>
    <row r="5" spans="1:17" x14ac:dyDescent="0.25">
      <c r="A5" t="s">
        <v>911</v>
      </c>
      <c r="B5" s="9">
        <f>AVERAGE(Brackets!$G2:$G41)</f>
        <v>439.75</v>
      </c>
      <c r="C5" s="9">
        <f>AVERAGE(Brackets!$G42:$G121)</f>
        <v>560.5625</v>
      </c>
      <c r="D5" s="9">
        <f>AVERAGE(Brackets!$G122:$G177)</f>
        <v>688.48214285714289</v>
      </c>
      <c r="E5" s="9">
        <f>AVERAGE(Brackets!$G178:$G229)</f>
        <v>857.30769230769226</v>
      </c>
      <c r="F5" s="9">
        <f>AVERAGE(Brackets!$G230:$G259)</f>
        <v>1146.6666666666667</v>
      </c>
      <c r="G5" s="9">
        <f>AVERAGE(Brackets!$G260:$G273)</f>
        <v>1927.8571428571429</v>
      </c>
      <c r="H5" s="9">
        <f>AVERAGE(Brackets!$G2:$G273)</f>
        <v>760.88235294117646</v>
      </c>
      <c r="K5" s="33"/>
      <c r="L5" s="33"/>
      <c r="M5" s="33"/>
      <c r="N5" s="33"/>
      <c r="O5" s="33"/>
      <c r="P5" s="33"/>
      <c r="Q5" s="33"/>
    </row>
    <row r="6" spans="1:17" x14ac:dyDescent="0.25">
      <c r="A6" t="s">
        <v>36</v>
      </c>
      <c r="B6" s="24">
        <f>COUNTIF(Brackets!$U$2:$U$41, "*Tourney*")/B$4</f>
        <v>0.75</v>
      </c>
      <c r="C6" s="24">
        <f>COUNTIF(Brackets!$U$42:$U$121, "*Tourney*")/C$4</f>
        <v>0.42499999999999999</v>
      </c>
      <c r="D6" s="24">
        <f>COUNTIF(Brackets!$U$122:$U$177, "*Tourney*")/D$4</f>
        <v>7.1428571428571425E-2</v>
      </c>
      <c r="E6" s="20">
        <f>COUNTIF(Brackets!$U$178:$U$229, "*Tourney*")/E$4</f>
        <v>1.9230769230769232E-2</v>
      </c>
      <c r="F6" s="26">
        <f>COUNTIF(Brackets!$U$230:$U$259, "*Tourney*")/F$4</f>
        <v>0</v>
      </c>
      <c r="G6" s="26">
        <f>COUNTIF(Brackets!$U$260:$U$273, "*Tourney*")/G$4</f>
        <v>0</v>
      </c>
      <c r="H6" s="26">
        <f>COUNTIF(Brackets!$U$2:$U$273, "*Tourney*")/H$4</f>
        <v>0.25367647058823528</v>
      </c>
      <c r="K6" s="15"/>
      <c r="L6" s="15"/>
      <c r="M6" s="15"/>
      <c r="N6" s="15"/>
      <c r="O6" s="15"/>
      <c r="P6" s="15"/>
      <c r="Q6" s="15"/>
    </row>
    <row r="7" spans="1:17" x14ac:dyDescent="0.25">
      <c r="A7" t="s">
        <v>899</v>
      </c>
      <c r="B7" s="28">
        <f>COUNTIF(Brackets!$U$2:$U$41, "*Altus*")/B$4</f>
        <v>0.25</v>
      </c>
      <c r="C7" s="28">
        <f>COUNTIF(Brackets!$U$42:$U$121, "*Altus*")/C$4</f>
        <v>0.35</v>
      </c>
      <c r="D7" s="28">
        <f>COUNTIF(Brackets!$U$122:$U$177, "*Altus*")/D$4</f>
        <v>0.23214285714285715</v>
      </c>
      <c r="E7" s="21">
        <f>COUNTIF(Brackets!$U$178:$U$229, "*Altus*")/E$4</f>
        <v>0.25</v>
      </c>
      <c r="F7" s="29">
        <f>COUNTIF(Brackets!$U$230:$U$259, "*Altus*")/F$4</f>
        <v>0.1</v>
      </c>
      <c r="G7" s="29">
        <f>COUNTIF(Brackets!$U$260:$U$273, "*Altus*")/G$4</f>
        <v>0</v>
      </c>
      <c r="H7" s="29">
        <f>COUNTIF(Brackets!$U$2:$U$273, "*Altus*")/H$4</f>
        <v>0.24632352941176472</v>
      </c>
      <c r="K7" s="15"/>
      <c r="L7" s="15"/>
      <c r="M7" s="15"/>
      <c r="N7" s="15"/>
      <c r="O7" s="15"/>
      <c r="P7" s="15"/>
      <c r="Q7" s="15"/>
    </row>
    <row r="8" spans="1:17" x14ac:dyDescent="0.25">
      <c r="A8" t="s">
        <v>122</v>
      </c>
      <c r="B8" s="28">
        <f>COUNTIF(Brackets!$U$2:$U$41, "*Claris*")/B$4</f>
        <v>0</v>
      </c>
      <c r="C8" s="28">
        <f>COUNTIF(Brackets!$U$42:$U$121, "*Claris*")/C$4</f>
        <v>0</v>
      </c>
      <c r="D8" s="28">
        <f>COUNTIF(Brackets!$U$122:$U$177, "*Claris*")/D$4</f>
        <v>5.3571428571428568E-2</v>
      </c>
      <c r="E8" s="21">
        <f>COUNTIF(Brackets!$U$178:$U$229, "*Claris*")/E$4</f>
        <v>3.8461538461538464E-2</v>
      </c>
      <c r="F8" s="29">
        <f>COUNTIF(Brackets!$U$230:$U$259, "*Claris*")/F$4</f>
        <v>0</v>
      </c>
      <c r="G8" s="29">
        <f>COUNTIF(Brackets!$U$260:$U$273, "*Claris*")/G$4</f>
        <v>0</v>
      </c>
      <c r="H8" s="29">
        <f>COUNTIF(Brackets!$U$2:$U$273, "*Claris*")/H$4</f>
        <v>1.8382352941176471E-2</v>
      </c>
      <c r="K8" s="15"/>
      <c r="L8" s="15"/>
      <c r="M8" s="15"/>
      <c r="N8" s="15"/>
      <c r="O8" s="15"/>
      <c r="P8" s="15"/>
      <c r="Q8" s="15"/>
    </row>
    <row r="9" spans="1:17" x14ac:dyDescent="0.25">
      <c r="A9" t="s">
        <v>912</v>
      </c>
      <c r="B9" s="28">
        <f>COUNTIF(Brackets!$U$2:$U$41, "*Advent*")/B$4</f>
        <v>0</v>
      </c>
      <c r="C9" s="28">
        <f>COUNTIF(Brackets!$U$42:$U$121, "*Advent*")/C$4</f>
        <v>0.05</v>
      </c>
      <c r="D9" s="28">
        <f>COUNTIF(Brackets!$U$122:$U$177, "*Advent*")/D$4</f>
        <v>7.1428571428571425E-2</v>
      </c>
      <c r="E9" s="21">
        <f>COUNTIF(Brackets!$U$178:$U$229, "*Advent*")/E$4</f>
        <v>0.17307692307692307</v>
      </c>
      <c r="F9" s="29">
        <f>COUNTIF(Brackets!$U$230:$U$259, "*Advent*")/F$4</f>
        <v>0</v>
      </c>
      <c r="G9" s="29">
        <f>COUNTIF(Brackets!$U$260:$U$273, "*Advent*")/G$4</f>
        <v>0</v>
      </c>
      <c r="H9" s="29">
        <f>COUNTIF(Brackets!$U$2:$U$273, "*Advent*")/H$4</f>
        <v>6.25E-2</v>
      </c>
      <c r="K9" s="15"/>
      <c r="L9" s="15"/>
      <c r="M9" s="15"/>
      <c r="N9" s="15"/>
      <c r="O9" s="15"/>
      <c r="P9" s="15"/>
      <c r="Q9" s="15"/>
    </row>
    <row r="10" spans="1:17" x14ac:dyDescent="0.25">
      <c r="A10" t="s">
        <v>108</v>
      </c>
      <c r="B10" s="28">
        <f>COUNTIF(Brackets!$U$2:$U$41, "*Acera*")/B$4</f>
        <v>0</v>
      </c>
      <c r="C10" s="28">
        <f>COUNTIF(Brackets!$U$42:$U$121, "*Acera*")/C$4</f>
        <v>0.16250000000000001</v>
      </c>
      <c r="D10" s="28">
        <f>COUNTIF(Brackets!$U$122:$U$177, "*Acera*")/D$4</f>
        <v>0.39285714285714285</v>
      </c>
      <c r="E10" s="21">
        <f>COUNTIF(Brackets!$U$178:$U$229, "*Acera*")/E$4</f>
        <v>0.13461538461538461</v>
      </c>
      <c r="F10" s="29">
        <f>COUNTIF(Brackets!$U$230:$U$259, "*Acera*")/F$4</f>
        <v>0</v>
      </c>
      <c r="G10" s="29">
        <f>COUNTIF(Brackets!$U$260:$U$273, "*Acera*")/G$4</f>
        <v>0</v>
      </c>
      <c r="H10" s="29">
        <f>COUNTIF(Brackets!$U$2:$U$273, "*Acera*")/H$4</f>
        <v>0.15441176470588236</v>
      </c>
      <c r="K10" s="15"/>
      <c r="L10" s="15"/>
      <c r="M10" s="15"/>
      <c r="N10" s="15"/>
      <c r="O10" s="15"/>
      <c r="P10" s="15"/>
      <c r="Q10" s="15"/>
    </row>
    <row r="11" spans="1:17" x14ac:dyDescent="0.25">
      <c r="A11" t="s">
        <v>898</v>
      </c>
      <c r="B11" s="28">
        <f>COUNTIF(Brackets!$U$2:$U$41, "*APEX*")/B$4</f>
        <v>0</v>
      </c>
      <c r="C11" s="28">
        <f>COUNTIF(Brackets!$U$42:$U$121, "*APEX*")/C$4</f>
        <v>0</v>
      </c>
      <c r="D11" s="28">
        <f>COUNTIF(Brackets!$U$122:$U$177, "*APEX*")/D$4</f>
        <v>0</v>
      </c>
      <c r="E11" s="21">
        <f>COUNTIF(Brackets!$U$178:$U$229, "*APEX*")/E$4</f>
        <v>0</v>
      </c>
      <c r="F11" s="29">
        <f>COUNTIF(Brackets!$U$230:$U$259, "*APEX*")/F$4</f>
        <v>0</v>
      </c>
      <c r="G11" s="29">
        <f>COUNTIF(Brackets!$U$260:$U$273, "*APEX*")/G$4</f>
        <v>7.1428571428571425E-2</v>
      </c>
      <c r="H11" s="29">
        <f>COUNTIF(Brackets!$U$2:$U$273, "*APEX*")/H$4</f>
        <v>3.6764705882352941E-3</v>
      </c>
      <c r="K11" s="15"/>
      <c r="L11" s="15"/>
      <c r="M11" s="15"/>
      <c r="N11" s="15"/>
      <c r="O11" s="15"/>
      <c r="P11" s="15"/>
      <c r="Q11" s="15"/>
    </row>
    <row r="12" spans="1:17" x14ac:dyDescent="0.25">
      <c r="A12" t="s">
        <v>14</v>
      </c>
      <c r="B12" s="28">
        <f>COUNTIF(Brackets!$U$2:$U$41, "*Sora*")/B$4</f>
        <v>0</v>
      </c>
      <c r="C12" s="28">
        <f>COUNTIF(Brackets!$U$42:$U$121, "*Sora*")/C$4</f>
        <v>0</v>
      </c>
      <c r="D12" s="28">
        <f>COUNTIF(Brackets!$U$122:$U$177, "*Sora*")/D$4</f>
        <v>0</v>
      </c>
      <c r="E12" s="21">
        <f>COUNTIF(Brackets!$U$178:$U$229, "*Sora*")/E$4</f>
        <v>0.13461538461538461</v>
      </c>
      <c r="F12" s="29">
        <f>COUNTIF(Brackets!$U$230:$U$259, "*Sora*")/F$4</f>
        <v>0.13333333333333333</v>
      </c>
      <c r="G12" s="29">
        <f>COUNTIF(Brackets!$U$260:$U$273, "*Sora*")/G$4</f>
        <v>0</v>
      </c>
      <c r="H12" s="29">
        <f>COUNTIF(Brackets!$U$2:$U$273, "*Sora*")/H$4</f>
        <v>4.0441176470588237E-2</v>
      </c>
      <c r="K12" s="15"/>
      <c r="L12" s="15"/>
      <c r="M12" s="15"/>
      <c r="N12" s="15"/>
      <c r="O12" s="15"/>
      <c r="P12" s="15"/>
      <c r="Q12" s="15"/>
    </row>
    <row r="13" spans="1:17" x14ac:dyDescent="0.25">
      <c r="A13" t="s">
        <v>109</v>
      </c>
      <c r="B13" s="28">
        <f>COUNTIF(Brackets!$U$2:$U$41, "*Alivio*")/B$4</f>
        <v>0</v>
      </c>
      <c r="C13" s="28">
        <f>COUNTIF(Brackets!$U$42:$U$121, "*Alivio*")/C$4</f>
        <v>0</v>
      </c>
      <c r="D13" s="28">
        <f>COUNTIF(Brackets!$U$122:$U$177, "*Alivio*")/D$4</f>
        <v>8.9285714285714288E-2</v>
      </c>
      <c r="E13" s="21">
        <f>COUNTIF(Brackets!$U$178:$U$229, "*Alivio*")/E$4</f>
        <v>0.19230769230769232</v>
      </c>
      <c r="F13" s="29">
        <f>COUNTIF(Brackets!$U$230:$U$259, "*Alivio*")/F$4</f>
        <v>0</v>
      </c>
      <c r="G13" s="29">
        <f>COUNTIF(Brackets!$U$260:$U$273, "*Alivio*")/G$4</f>
        <v>0</v>
      </c>
      <c r="H13" s="29">
        <f>COUNTIF(Brackets!$U$2:$U$273, "*Alivio*")/H$4</f>
        <v>5.514705882352941E-2</v>
      </c>
      <c r="K13" s="15"/>
      <c r="L13" s="15"/>
      <c r="M13" s="15"/>
      <c r="N13" s="15"/>
      <c r="O13" s="15"/>
      <c r="P13" s="15"/>
      <c r="Q13" s="15"/>
    </row>
    <row r="14" spans="1:17" x14ac:dyDescent="0.25">
      <c r="A14" t="s">
        <v>914</v>
      </c>
      <c r="B14" s="28">
        <f>COUNTIF(Brackets!$U$2:$U$41, "*SX*")/B$4</f>
        <v>0</v>
      </c>
      <c r="C14" s="28">
        <f>COUNTIF(Brackets!$U$42:$U$121, "*SX*")/C$4</f>
        <v>0</v>
      </c>
      <c r="D14" s="28">
        <f>COUNTIF(Brackets!$U$122:$U$177, "*SX*")/D$4</f>
        <v>0</v>
      </c>
      <c r="E14" s="21">
        <f>COUNTIF(Brackets!$U$178:$U$229, "*SX*")/E$4</f>
        <v>0</v>
      </c>
      <c r="F14" s="29">
        <f>COUNTIF(Brackets!$U$230:$U$259, "*SX*")/F$4</f>
        <v>6.6666666666666666E-2</v>
      </c>
      <c r="G14" s="29">
        <f>COUNTIF(Brackets!$U$260:$U$273, "*APEX*")/G$4</f>
        <v>7.1428571428571425E-2</v>
      </c>
      <c r="H14" s="29">
        <f>COUNTIF(Brackets!$U$2:$U$273, "*APEX*")/H$4</f>
        <v>3.6764705882352941E-3</v>
      </c>
      <c r="K14" s="15"/>
      <c r="L14" s="15"/>
      <c r="M14" s="15"/>
      <c r="N14" s="15"/>
      <c r="O14" s="15"/>
      <c r="P14" s="15"/>
      <c r="Q14" s="15"/>
    </row>
    <row r="15" spans="1:17" x14ac:dyDescent="0.25">
      <c r="A15" t="s">
        <v>353</v>
      </c>
      <c r="B15" s="28">
        <f>COUNTIF(Brackets!$U$2:$U$41, "*Deore*")/B$4</f>
        <v>0</v>
      </c>
      <c r="C15" s="28">
        <f>COUNTIF(Brackets!$U$42:$U$121, "*Deore*")/C$4</f>
        <v>0</v>
      </c>
      <c r="D15" s="28">
        <f>COUNTIF(Brackets!$U$122:$U$177, "*Deore*")/D$4</f>
        <v>5.3571428571428568E-2</v>
      </c>
      <c r="E15" s="21">
        <f>COUNTIF(Brackets!$U$178:$U$229, "*Deore*")/E$4</f>
        <v>3.8461538461538464E-2</v>
      </c>
      <c r="F15" s="29">
        <f>COUNTIF(Brackets!$U$230:$U$259, "*Deore*")/F$4</f>
        <v>0.23333333333333334</v>
      </c>
      <c r="G15" s="29">
        <f>COUNTIF(Brackets!$U$260:$U$273, "*Deore*")/G$4</f>
        <v>0</v>
      </c>
      <c r="H15" s="29">
        <f>COUNTIF(Brackets!$U$2:$U$273, "*Deore*")/H$4</f>
        <v>4.4117647058823532E-2</v>
      </c>
      <c r="K15" s="15"/>
      <c r="L15" s="15"/>
      <c r="M15" s="15"/>
      <c r="N15" s="15"/>
      <c r="O15" s="15"/>
      <c r="P15" s="15"/>
      <c r="Q15" s="15"/>
    </row>
    <row r="16" spans="1:17" x14ac:dyDescent="0.25">
      <c r="A16" t="s">
        <v>873</v>
      </c>
      <c r="B16" s="28">
        <f>COUNTIF(Brackets!$U$2:$U$41, "*NX*")/B$4</f>
        <v>0</v>
      </c>
      <c r="C16" s="28">
        <f>COUNTIF(Brackets!$U$42:$U$121, "*NX*")/C$4</f>
        <v>0</v>
      </c>
      <c r="D16" s="28">
        <f>COUNTIF(Brackets!$U$122:$U$177, "*NX*")/D$4</f>
        <v>0</v>
      </c>
      <c r="E16" s="21">
        <f>COUNTIF(Brackets!$U$178:$U$229, "*NX*")/E$4</f>
        <v>1.9230769230769232E-2</v>
      </c>
      <c r="F16" s="29">
        <f>COUNTIF(Brackets!$U$230:$U$259, "*NX*")/F$4</f>
        <v>3.3333333333333333E-2</v>
      </c>
      <c r="G16" s="29">
        <f>COUNTIF(Brackets!$U$260:$U$273, "*NX*")/G$4</f>
        <v>0</v>
      </c>
      <c r="H16" s="29">
        <f>COUNTIF(Brackets!$U$2:$U$273, "*NX*")/H$4</f>
        <v>7.3529411764705881E-3</v>
      </c>
      <c r="K16" s="15"/>
      <c r="L16" s="15"/>
      <c r="M16" s="15"/>
      <c r="N16" s="15"/>
      <c r="O16" s="15"/>
      <c r="P16" s="15"/>
      <c r="Q16" s="15"/>
    </row>
    <row r="17" spans="1:21" x14ac:dyDescent="0.25">
      <c r="A17" t="s">
        <v>897</v>
      </c>
      <c r="B17" s="28">
        <f>COUNTIF(Brackets!$U$2:$U$41, "*Tiagra*")/B$4</f>
        <v>0</v>
      </c>
      <c r="C17" s="28">
        <f>COUNTIF(Brackets!$U$42:$U$121, "*Tiagra*")/C$4</f>
        <v>0</v>
      </c>
      <c r="D17" s="28">
        <f>COUNTIF(Brackets!$U$122:$U$177, "*Tiagra*")/D$4</f>
        <v>0</v>
      </c>
      <c r="E17" s="21">
        <f>COUNTIF(Brackets!$U$178:$U$229, "*Tiagra*")/E$4</f>
        <v>0</v>
      </c>
      <c r="F17" s="29">
        <f>COUNTIF(Brackets!$U$230:$U$259, "*Tiagra*")/F$4</f>
        <v>0.1</v>
      </c>
      <c r="G17" s="29">
        <f>COUNTIF(Brackets!$U$260:$U$273, "*Tiagra*")/G$4</f>
        <v>7.1428571428571425E-2</v>
      </c>
      <c r="H17" s="29">
        <f>COUNTIF(Brackets!$U$2:$U$273, "*Tiagra*")/H$4</f>
        <v>1.4705882352941176E-2</v>
      </c>
      <c r="K17" s="15"/>
      <c r="L17" s="15"/>
      <c r="M17" s="15"/>
      <c r="N17" s="15"/>
      <c r="O17" s="15"/>
      <c r="P17" s="15"/>
      <c r="Q17" s="15"/>
    </row>
    <row r="18" spans="1:21" x14ac:dyDescent="0.25">
      <c r="A18" t="s">
        <v>913</v>
      </c>
      <c r="B18" s="28">
        <f>COUNTIF(Brackets!$U$2:$U$41, "*GRX*")/B$4</f>
        <v>0</v>
      </c>
      <c r="C18" s="28">
        <f>COUNTIF(Brackets!$U$42:$U$121, "*GRX*")/C$4</f>
        <v>0</v>
      </c>
      <c r="D18" s="28">
        <f>COUNTIF(Brackets!$U$122:$U$177, "*GRX*")/D$4</f>
        <v>0</v>
      </c>
      <c r="E18" s="21">
        <f>COUNTIF(Brackets!$U$178:$U$229, "*GRX*")/E$4</f>
        <v>0</v>
      </c>
      <c r="F18" s="29">
        <f>COUNTIF(Brackets!$U$230:$U$259, "*GRX*")/F$4+COUNTIF(Brackets!$U$230:$U$259, "*SLX*")/F$4</f>
        <v>0</v>
      </c>
      <c r="G18" s="29">
        <f>COUNTIF(Brackets!$U$260:$U$273, "*GRX*")/G$4</f>
        <v>0.14285714285714285</v>
      </c>
      <c r="H18" s="29">
        <f>COUNTIF(Brackets!$U$2:$U$273, "*GRX*")/H$4</f>
        <v>7.3529411764705881E-3</v>
      </c>
      <c r="K18" s="15"/>
      <c r="L18" s="15"/>
      <c r="M18" s="15"/>
      <c r="N18" s="15"/>
      <c r="O18" s="15"/>
      <c r="P18" s="15"/>
      <c r="Q18" s="15"/>
    </row>
    <row r="19" spans="1:21" x14ac:dyDescent="0.25">
      <c r="A19" t="s">
        <v>15</v>
      </c>
      <c r="B19" s="30">
        <f>COUNTIF(Brackets!$U$2:$U$41, "*105*")/B$4</f>
        <v>0</v>
      </c>
      <c r="C19" s="30">
        <f>COUNTIF(Brackets!$U$42:$U$121, "*105*")/C$4</f>
        <v>0</v>
      </c>
      <c r="D19" s="30">
        <f>COUNTIF(Brackets!$U$122:$U$177, "*105*")/D$4</f>
        <v>0</v>
      </c>
      <c r="E19" s="22">
        <f>COUNTIF(Brackets!$U$178:$U$229, "*105*")/E$4</f>
        <v>0</v>
      </c>
      <c r="F19" s="31">
        <f>COUNTIF(Brackets!$U$230:$U$259, "*105*")/F$4</f>
        <v>0.23333333333333334</v>
      </c>
      <c r="G19" s="31">
        <f>COUNTIF(Brackets!$U$260:$U$273, "*105*")/G$4</f>
        <v>0.5</v>
      </c>
      <c r="H19" s="31">
        <f>COUNTIF(Brackets!$U$2:$U$273, "*105*")/H$4</f>
        <v>5.1470588235294115E-2</v>
      </c>
      <c r="K19" s="15"/>
      <c r="L19" s="15"/>
      <c r="M19" s="15"/>
      <c r="N19" s="15"/>
      <c r="O19" s="15"/>
      <c r="P19" s="15"/>
      <c r="Q19" s="15"/>
    </row>
    <row r="20" spans="1:21" x14ac:dyDescent="0.25">
      <c r="A20" t="s">
        <v>915</v>
      </c>
      <c r="B20" s="15">
        <f>COUNTIF(Brackets!$T$2:$T$41, "Road")/B$4</f>
        <v>0.75</v>
      </c>
      <c r="C20" s="15">
        <f>COUNTIF(Brackets!$T$42:$T$121, "Road")/C$4</f>
        <v>0.42499999999999999</v>
      </c>
      <c r="D20" s="15">
        <f>COUNTIF(Brackets!$T$122:$T$177, "Road")/D$4</f>
        <v>0.125</v>
      </c>
      <c r="E20" s="15">
        <f>COUNTIF(Brackets!$T$178:$T$229, "Road")/E$4</f>
        <v>0.19230769230769232</v>
      </c>
      <c r="F20" s="15">
        <f>COUNTIF(Brackets!$T$230:$T$259, "Road")/F$4</f>
        <v>0.46666666666666667</v>
      </c>
      <c r="G20" s="15">
        <f>COUNTIF(Brackets!$T$260:$T$273, "Road")/G$4</f>
        <v>0.6428571428571429</v>
      </c>
      <c r="H20" s="15">
        <f>COUNTIF(Brackets!$T$2:$T$273, "Road")/H$4</f>
        <v>0.38235294117647056</v>
      </c>
      <c r="K20" s="33"/>
      <c r="L20" s="33"/>
      <c r="M20" s="33"/>
      <c r="N20" s="33"/>
      <c r="O20" s="33"/>
      <c r="P20" s="33"/>
      <c r="Q20" s="33"/>
    </row>
    <row r="21" spans="1:21" x14ac:dyDescent="0.25">
      <c r="A21" t="s">
        <v>916</v>
      </c>
      <c r="B21" s="15">
        <f>COUNTIF(Brackets!$T$2:$T$41, "MTB")/B$4</f>
        <v>0.25</v>
      </c>
      <c r="C21" s="15">
        <f>COUNTIF(Brackets!$T$42:$T$121, "MTB")/C$4</f>
        <v>0.53749999999999998</v>
      </c>
      <c r="D21" s="15">
        <f>COUNTIF(Brackets!$T$122:$T$177, "MTB")/D$4</f>
        <v>0.8214285714285714</v>
      </c>
      <c r="E21" s="15">
        <f>COUNTIF(Brackets!$T$178:$T$229, "MTB")/E$4</f>
        <v>0.80769230769230771</v>
      </c>
      <c r="F21" s="15">
        <f>COUNTIF(Brackets!$T$230:$T$259, "MTB")/F$4</f>
        <v>0.43333333333333335</v>
      </c>
      <c r="G21" s="15">
        <f>COUNTIF(Brackets!$T$260:$T$273, "MTB")/G$4</f>
        <v>7.1428571428571425E-2</v>
      </c>
      <c r="H21" s="15">
        <f>COUNTIF(Brackets!$T$2:$T$273, "MTB")/H$4</f>
        <v>0.56985294117647056</v>
      </c>
    </row>
    <row r="22" spans="1:21" x14ac:dyDescent="0.25">
      <c r="A22" t="s">
        <v>900</v>
      </c>
      <c r="B22" s="20">
        <f>COUNTIF(Brackets!$I2:$I41, "*Steel*")/B$4</f>
        <v>0.15</v>
      </c>
      <c r="C22" s="20">
        <f>COUNTIF(Brackets!$I42:$I121, "*Steel*")/C$4</f>
        <v>2.5000000000000001E-2</v>
      </c>
      <c r="D22" s="20">
        <f>COUNTIF(Brackets!$I122:$I177, "*Steel*")/D$4</f>
        <v>3.5714285714285712E-2</v>
      </c>
      <c r="E22" s="20">
        <f>COUNTIF(Brackets!$I178:$I229, "*Steel*")/E$4</f>
        <v>7.6923076923076927E-2</v>
      </c>
      <c r="F22" s="20">
        <f>COUNTIF(Brackets!$I230:$I259, "*Steel*")/F$4</f>
        <v>0.13333333333333333</v>
      </c>
      <c r="G22" s="20">
        <f>COUNTIF(Brackets!$I260:$I273, "*Steel*")/G$4</f>
        <v>0</v>
      </c>
      <c r="H22" s="20">
        <f>COUNTIF(Brackets!$I2:$I273, "*Steel*")/H$4</f>
        <v>6.6176470588235295E-2</v>
      </c>
    </row>
    <row r="23" spans="1:21" x14ac:dyDescent="0.25">
      <c r="A23" t="s">
        <v>26</v>
      </c>
      <c r="B23" s="21">
        <f>COUNTIF(Brackets!$I2:$I41, "*Alu*")/B$4</f>
        <v>0.85</v>
      </c>
      <c r="C23" s="21">
        <f>COUNTIF(Brackets!$I42:$I121, "*Alu*")/C$4</f>
        <v>0.97499999999999998</v>
      </c>
      <c r="D23" s="21">
        <f>COUNTIF(Brackets!$I122:$I177, "*Alu*")/D$4</f>
        <v>0.9642857142857143</v>
      </c>
      <c r="E23" s="21">
        <f>COUNTIF(Brackets!$I178:$I229, "*Alu*")/E$4</f>
        <v>0.92307692307692313</v>
      </c>
      <c r="F23" s="21">
        <f>COUNTIF(Brackets!$I230:$I259, "*Alu*")/F$4</f>
        <v>0.83333333333333337</v>
      </c>
      <c r="G23" s="21">
        <f>COUNTIF(Brackets!$I260:$I273, "*Alu*")/G$4</f>
        <v>0.42857142857142855</v>
      </c>
      <c r="H23" s="21">
        <f>COUNTIF(Brackets!$I2:$I273, "*Alu*")/H$4</f>
        <v>0.90073529411764708</v>
      </c>
    </row>
    <row r="24" spans="1:21" x14ac:dyDescent="0.25">
      <c r="A24" t="s">
        <v>137</v>
      </c>
      <c r="B24" s="22">
        <f>COUNTIF(Brackets!$I2:$I41, "*Carbon*")/B$4</f>
        <v>0</v>
      </c>
      <c r="C24" s="22">
        <f>COUNTIF(Brackets!$I42:$I121, "*Carbon*")/C$4</f>
        <v>0</v>
      </c>
      <c r="D24" s="22">
        <f>COUNTIF(Brackets!$I122:$I177, "*Carbon*")/D$4</f>
        <v>0</v>
      </c>
      <c r="E24" s="22">
        <f>COUNTIF(Brackets!$I178:$I229, "*Carbon*")/E$4</f>
        <v>0</v>
      </c>
      <c r="F24" s="22">
        <f>COUNTIF(Brackets!$I230:$I259, "*Carbon*")/F$4</f>
        <v>3.3333333333333333E-2</v>
      </c>
      <c r="G24" s="22">
        <f>COUNTIF(Brackets!$I260:$I273, "*Carbon*")/G$4</f>
        <v>0.5714285714285714</v>
      </c>
      <c r="H24" s="22">
        <f>COUNTIF(Brackets!$I2:$I273, "*Carbon*")/H$4</f>
        <v>3.3088235294117647E-2</v>
      </c>
    </row>
    <row r="25" spans="1:21" x14ac:dyDescent="0.25">
      <c r="A25" t="s">
        <v>901</v>
      </c>
      <c r="B25" s="17">
        <f>COUNTIF(Brackets!$K$2:$K$41, "*Yes*")/B$4</f>
        <v>0.05</v>
      </c>
      <c r="C25" s="18">
        <f>COUNTIF(Brackets!$K$42:$K$121, "*Yes*")/C$4</f>
        <v>0.42499999999999999</v>
      </c>
      <c r="D25" s="18">
        <f>COUNTIF(Brackets!$K$122:$K$177, "*Yes*")/D$4</f>
        <v>0.2857142857142857</v>
      </c>
      <c r="E25" s="18">
        <f>COUNTIF(Brackets!$K$178:$K$229, "*Yes*")/E$4</f>
        <v>0.17307692307692307</v>
      </c>
      <c r="F25" s="18">
        <f>COUNTIF(Brackets!$K$230:$K$259, "*Yes*")/F$4</f>
        <v>0.16666666666666666</v>
      </c>
      <c r="G25" s="27">
        <f>COUNTIF(Brackets!$K$260:$K$273, "*Yes*")/G$4</f>
        <v>0</v>
      </c>
      <c r="H25" s="9">
        <f>COUNTIF(Brackets!$K$2:$K$273, "*Yes*")/H$4</f>
        <v>0.24264705882352941</v>
      </c>
    </row>
    <row r="26" spans="1:21" x14ac:dyDescent="0.25">
      <c r="A26" t="s">
        <v>902</v>
      </c>
      <c r="B26" s="17">
        <f>COUNTIF(Brackets!$Y2:$Y41, "&lt;=1")/(B$4-COUNTIF(Brackets!$Y2:$Y41, "-"))</f>
        <v>0.65789473684210531</v>
      </c>
      <c r="C26" s="18">
        <f>COUNTIF(Brackets!$Y42:$Y121, "&lt;=1")/(C$4-COUNTIF(Brackets!$Y42:$Y121, "-"))</f>
        <v>0.92207792207792205</v>
      </c>
      <c r="D26" s="18">
        <f>COUNTIF(Brackets!$Y122:$Y177, "&lt;=1")/(D$4-COUNTIF(Brackets!$Y122:$Y177, "-"))</f>
        <v>0.80769230769230771</v>
      </c>
      <c r="E26" s="18">
        <f>COUNTIF(Brackets!$Y178:$Y229, "&lt;=1")/(E$4-COUNTIF(Brackets!$Y178:$Y229, "-"))</f>
        <v>0.87755102040816324</v>
      </c>
      <c r="F26" s="18">
        <f>COUNTIF(Brackets!$Y230:$Y259, "&lt;=1")/(F$4-COUNTIF(Brackets!$Y230:$Y259, "-"))</f>
        <v>0.76</v>
      </c>
      <c r="G26" s="19">
        <f>COUNTIF(Brackets!$Y260:$Y273, "&lt;=1")/(G$4-COUNTIF(Brackets!$Y260:$Y273, "-"))</f>
        <v>1</v>
      </c>
      <c r="H26" s="15">
        <f>COUNTIF(Brackets!$Y2:$Y273, "&lt;=1")/(H$4-COUNTIF(Brackets!$Y2:$Y273, "-"))</f>
        <v>0.83534136546184734</v>
      </c>
    </row>
    <row r="27" spans="1:21" x14ac:dyDescent="0.25">
      <c r="A27" t="s">
        <v>903</v>
      </c>
      <c r="B27" s="9">
        <f>MIN(Brackets!$Y2:$Y41)</f>
        <v>0.82352941176470584</v>
      </c>
      <c r="C27" s="9">
        <f>MIN(Brackets!$Y42:$Y121)</f>
        <v>0.6470588235294118</v>
      </c>
      <c r="D27" s="9">
        <f>MIN(Brackets!$Y122:$Y177)</f>
        <v>0.6470588235294118</v>
      </c>
      <c r="E27" s="9">
        <f>MIN(Brackets!$Y178:$Y229)</f>
        <v>0.74509803921568629</v>
      </c>
      <c r="F27" s="9">
        <f>MIN(Brackets!$Y230:$Y259)</f>
        <v>0.74509803921568629</v>
      </c>
      <c r="G27" s="9">
        <f>MIN(Brackets!$Y260:$Y273)</f>
        <v>0.88235294117647056</v>
      </c>
      <c r="H27" s="15">
        <f>MIN(Brackets!$Y2:$Y273)</f>
        <v>0.6470588235294118</v>
      </c>
      <c r="U27" s="9"/>
    </row>
    <row r="28" spans="1:21" x14ac:dyDescent="0.25">
      <c r="A28" t="s">
        <v>904</v>
      </c>
      <c r="B28" s="17">
        <f>COUNTIF(Brackets!$Z2:$Z41, "&gt;=4")/(B$4-COUNTIF(Brackets!$Z2:$Z41, "-"))</f>
        <v>0.26315789473684209</v>
      </c>
      <c r="C28" s="18">
        <f>COUNTIF(Brackets!$Z42:$Z121, "&gt;=4")/(C$4-COUNTIF(Brackets!$Z42:$Z121, "-"))</f>
        <v>0.46753246753246752</v>
      </c>
      <c r="D28" s="18">
        <f>COUNTIF(Brackets!$Z122:$Z177, "&gt;=4")/(D$4-COUNTIF(Brackets!$Z122:$Z177, "-"))</f>
        <v>0.67307692307692313</v>
      </c>
      <c r="E28" s="18">
        <f>COUNTIF(Brackets!$Z178:$Z229, "&gt;=4")/(E$4-COUNTIF(Brackets!$Z178:$Z229, "-"))</f>
        <v>0.7142857142857143</v>
      </c>
      <c r="F28" s="18">
        <f>COUNTIF(Brackets!$Z230:$Z259, "&gt;=4")/(F$4-COUNTIF(Brackets!$Z230:$Z259, "-"))</f>
        <v>0.56000000000000005</v>
      </c>
      <c r="G28" s="19">
        <f>COUNTIF(Brackets!$Z260:$Z273, "&gt;=4")/(G$4-COUNTIF(Brackets!$Z260:$Z273, "-"))</f>
        <v>0.75</v>
      </c>
      <c r="H28" s="15">
        <f>COUNTIF(Brackets!$Z2:$Z273, "&gt;=4")/(H$4-COUNTIF(Brackets!$Z2:$Z273, "-"))</f>
        <v>0.54618473895582331</v>
      </c>
      <c r="U28" s="9"/>
    </row>
    <row r="29" spans="1:21" x14ac:dyDescent="0.25">
      <c r="A29" t="s">
        <v>905</v>
      </c>
      <c r="B29" s="9">
        <f>MAX(Brackets!$Z2:$Z41)</f>
        <v>4.3636363636363633</v>
      </c>
      <c r="C29" s="9">
        <f>MAX(Brackets!$Z42:$Z121)</f>
        <v>4.3636363636363633</v>
      </c>
      <c r="D29" s="9">
        <f>MAX(Brackets!$Z122:$Z177)</f>
        <v>4.5454545454545459</v>
      </c>
      <c r="E29" s="9">
        <f>MAX(Brackets!$Z178:$Z229)</f>
        <v>4.5454545454545459</v>
      </c>
      <c r="F29" s="9">
        <f>MAX(Brackets!$Z230:$Z259)</f>
        <v>4.5454545454545459</v>
      </c>
      <c r="G29" s="9">
        <f>MAX(Brackets!$Z260:$Z273)</f>
        <v>4.5454545454545459</v>
      </c>
      <c r="H29" s="15">
        <f>MAX(Brackets!$Z2:$Z273)</f>
        <v>4.5454545454545459</v>
      </c>
      <c r="U29" s="9"/>
    </row>
    <row r="30" spans="1:21" x14ac:dyDescent="0.25">
      <c r="A30" t="s">
        <v>909</v>
      </c>
      <c r="B30" s="17">
        <f>MEDIAN(Brackets!$AA2:$AA41)</f>
        <v>2.6050420168067223</v>
      </c>
      <c r="C30" s="18">
        <f>MEDIAN(Brackets!$AA42:$AA121)</f>
        <v>2.8958333333333335</v>
      </c>
      <c r="D30" s="18">
        <f>MEDIAN(Brackets!$AA122:$AA177)</f>
        <v>3.2886215092097446</v>
      </c>
      <c r="E30" s="18">
        <f>MEDIAN(Brackets!$AA178:$AA229)</f>
        <v>3.2994652406417111</v>
      </c>
      <c r="F30" s="18">
        <f>MEDIAN(Brackets!$AA230:$AA259)</f>
        <v>3.3636363636363633</v>
      </c>
      <c r="G30" s="19">
        <f>MEDIAN(Brackets!$AA260:$AA273)</f>
        <v>3.5454545454545459</v>
      </c>
      <c r="H30" s="15">
        <f>MEDIAN(Brackets!$AA2:$AA273)</f>
        <v>3.125</v>
      </c>
      <c r="U30" s="9"/>
    </row>
    <row r="31" spans="1:21" x14ac:dyDescent="0.25">
      <c r="A31" t="s">
        <v>906</v>
      </c>
      <c r="B31" s="9">
        <f>MAX(Brackets!$AA2:$AA41)</f>
        <v>3.5401069518716577</v>
      </c>
      <c r="C31" s="9">
        <f>MAX(Brackets!$AA42:$AA121)</f>
        <v>3.5401069518716577</v>
      </c>
      <c r="D31" s="9">
        <f>MAX(Brackets!$AA122:$AA177)</f>
        <v>3.5989304812834222</v>
      </c>
      <c r="E31" s="9">
        <f>MAX(Brackets!$AA178:$AA229)</f>
        <v>3.5989304812834222</v>
      </c>
      <c r="F31" s="9">
        <f>MAX(Brackets!$AA230:$AA259)</f>
        <v>3.5454545454545459</v>
      </c>
      <c r="G31" s="9">
        <f>MAX(Brackets!$AA260:$AA273)</f>
        <v>3.5454545454545459</v>
      </c>
      <c r="H31" s="9">
        <f>MAX(Brackets!$AA2:$AA273)</f>
        <v>3.5989304812834222</v>
      </c>
      <c r="U31" s="9"/>
    </row>
    <row r="32" spans="1:21" x14ac:dyDescent="0.25">
      <c r="A32" t="s">
        <v>907</v>
      </c>
      <c r="B32" s="20">
        <f>(COUNTIF(Brackets!$AC2:$AC41, "V-brake")+COUNTIF(Brackets!$AC2:$AC41, "Linear-pull")+COUNTIF(Brackets!$AC2:$AC41, "Direct pull"))/B4</f>
        <v>0.72499999999999998</v>
      </c>
      <c r="C32" s="20">
        <f>(COUNTIF(Brackets!$AC42:$AC121, "V-brake")+COUNTIF(Brackets!$AC42:$AC121, "Linear-pull")+COUNTIF(Brackets!$AC42:$AC121, "Direct pull"))/C4</f>
        <v>0.36249999999999999</v>
      </c>
      <c r="D32" s="20">
        <f>(COUNTIF(Brackets!$AC122:$AC177, "V-brake")+COUNTIF(Brackets!$AC122:$AC177, "Linear-pull")+COUNTIF(Brackets!$AC122:$AC177, "Direct pull"))/D4</f>
        <v>0.10714285714285714</v>
      </c>
      <c r="E32" s="20">
        <f>(COUNTIF(Brackets!$AC178:$AC229, "V-brake")+COUNTIF(Brackets!$AC178:$AC229, "Linear-pull")+COUNTIF(Brackets!$AC178:$AC229, "Direct pull"))/E4</f>
        <v>1.9230769230769232E-2</v>
      </c>
      <c r="F32" s="20">
        <f>(COUNTIF(Brackets!$AC230:$AC259, "V-brake")+COUNTIF(Brackets!$AC230:$AC259, "Linear-pull")+COUNTIF(Brackets!$AC230:$AC259, "Direct pull"))/F4</f>
        <v>0</v>
      </c>
      <c r="G32" s="20">
        <f>(COUNTIF(Brackets!$AC260:$AC273, "V-brake")+COUNTIF(Brackets!$AC260:$AC273, "Linear-pull")+COUNTIF(Brackets!$AC260:$AC273, "Direct pull"))/G4</f>
        <v>0</v>
      </c>
      <c r="H32" s="20">
        <f>(COUNTIF(Brackets!$AC2:$AC273, "V-brake")+COUNTIF(Brackets!$AC2:$AC273, "Linear-pull")+COUNTIF(Brackets!$AC2:$AC273, "Direct pull"))/H4</f>
        <v>0.23897058823529413</v>
      </c>
      <c r="U32" s="9"/>
    </row>
    <row r="33" spans="1:21" x14ac:dyDescent="0.25">
      <c r="A33" t="s">
        <v>60</v>
      </c>
      <c r="B33" s="21">
        <f>(COUNTIF(Brackets!$AC2:$AC41, "Mechanical disc"))/B$4</f>
        <v>0.25</v>
      </c>
      <c r="C33" s="21">
        <f>(COUNTIF(Brackets!$AC42:$AC121, "Mechanical disc"))/C$4</f>
        <v>0.48749999999999999</v>
      </c>
      <c r="D33" s="21">
        <f>(COUNTIF(Brackets!$AC122:$AC177, "Mechanical disc"))/D$4</f>
        <v>0.23214285714285715</v>
      </c>
      <c r="E33" s="21">
        <f>(COUNTIF(Brackets!$AC178:$AC229, "Mechanical disc"))/E$4</f>
        <v>1.9230769230769232E-2</v>
      </c>
      <c r="F33" s="21">
        <f>(COUNTIF(Brackets!$AC230:$AC259, "Mechanical disc"))/F$4</f>
        <v>0</v>
      </c>
      <c r="G33" s="21">
        <f>(COUNTIF(Brackets!$AC260:$AC273, "Mechanical disc"))/G$4</f>
        <v>0</v>
      </c>
      <c r="H33" s="21">
        <f>(COUNTIF(Brackets!$AC2:$AC273, "Mechanical disc"))/H$4</f>
        <v>0.23161764705882354</v>
      </c>
      <c r="I33" s="9"/>
      <c r="U33" s="9"/>
    </row>
    <row r="34" spans="1:21" x14ac:dyDescent="0.25">
      <c r="A34" t="s">
        <v>61</v>
      </c>
      <c r="B34" s="22">
        <f>(COUNTIF(Brackets!$AC2:$AC41, "Hydraulic disc"))/B$4</f>
        <v>2.5000000000000001E-2</v>
      </c>
      <c r="C34" s="22">
        <f>(COUNTIF(Brackets!$AC42:$AC121, "Hydraulic disc"))/C$4</f>
        <v>0.15</v>
      </c>
      <c r="D34" s="22">
        <f>(COUNTIF(Brackets!$AC122:$AC177, "Hydraulic disc"))/D$4</f>
        <v>0.6607142857142857</v>
      </c>
      <c r="E34" s="22">
        <f>(COUNTIF(Brackets!$AC178:$AC229, "Hydraulic disc"))/E$4</f>
        <v>0.96153846153846156</v>
      </c>
      <c r="F34" s="22">
        <f>(COUNTIF(Brackets!$AC230:$AC259, "Hydraulic disc"))/F$4</f>
        <v>1</v>
      </c>
      <c r="G34" s="22">
        <f>(COUNTIF(Brackets!$AC260:$AC273, "Hydraulic disc"))/G$4</f>
        <v>1</v>
      </c>
      <c r="H34" s="22">
        <f>(COUNTIF(Brackets!$AC2:$AC273, "Hydraulic disc"))/H$4</f>
        <v>0.52941176470588236</v>
      </c>
      <c r="I34" s="9"/>
      <c r="U34" s="9"/>
    </row>
    <row r="35" spans="1:21" ht="30" customHeight="1" x14ac:dyDescent="0.25">
      <c r="A35" t="s">
        <v>921</v>
      </c>
      <c r="B35" s="32" t="str">
        <f>INDEX(Brackets!$U$2:$U$41,MODE(MATCH(Brackets!$U$2:$U$41,Brackets!$U$2:$U$41,0)))</f>
        <v>Shimano Tourney</v>
      </c>
      <c r="C35" s="32" t="str">
        <f>INDEX(Brackets!$U$41:$U$121,MODE(MATCH(Brackets!$U$41:$U$121,Brackets!$U$41:$U$121,0)))</f>
        <v>Shimano Tourney</v>
      </c>
      <c r="D35" s="32" t="str">
        <f>INDEX(Brackets!$U$122:$U$177,MODE(MATCH(Brackets!$U$122:$U$177,Brackets!$U$122:$U$177,0)))</f>
        <v>Shimano Acera M360</v>
      </c>
      <c r="E35" s="32" t="str">
        <f>INDEX(Brackets!$U$178:$U$229,MODE(MATCH(Brackets!$U$178:$U$229,Brackets!$U$178:$U$229,0)))</f>
        <v>microSHIFT Advent</v>
      </c>
      <c r="F35" s="32" t="str">
        <f>INDEX(Brackets!$U$230:$U$259,MODE(MATCH(Brackets!$U$230:$U$259,Brackets!$U$230:$U$259,0)))</f>
        <v>Shimano Sora</v>
      </c>
      <c r="G35" s="32" t="str">
        <f>INDEX(Brackets!$U$260:$U$273,MODE(MATCH(Brackets!$U$260:$U$273,Brackets!$U$260:$U$273,0)))</f>
        <v>Shimano 105 R7000</v>
      </c>
      <c r="H35" s="32" t="str">
        <f>INDEX(Brackets!$U$2:$U$273,MODE(MATCH(Brackets!$U$2:$U$273,Brackets!$U$2:$U$273,0)))</f>
        <v>Shimano Tourney</v>
      </c>
      <c r="U35" s="9"/>
    </row>
    <row r="36" spans="1:21" ht="30" customHeight="1" x14ac:dyDescent="0.25">
      <c r="A36" t="s">
        <v>922</v>
      </c>
      <c r="B36" s="32" t="str">
        <f>INDEX(Brackets!$AB$2:$AB$41,MODE(MATCH(Brackets!$AB$2:$AB$41,Brackets!$AB$2:$AB$41,0)))</f>
        <v>-</v>
      </c>
      <c r="C36" s="32" t="str">
        <f>INDEX(Brackets!$AB$41:$AB$121,MODE(MATCH(Brackets!$AB$41:$AB$121,Brackets!$AB$41:$AB$121,0)))</f>
        <v>Tektro MD-M280</v>
      </c>
      <c r="D36" s="32" t="str">
        <f>INDEX(Brackets!$AB$122:$AB$177,MODE(MATCH(Brackets!$AB$122:$AB$177,Brackets!$AB$122:$AB$177,0)))</f>
        <v>Tektro HD-R280</v>
      </c>
      <c r="E36" s="32" t="str">
        <f>INDEX(Brackets!$AB$178:$AB$229,MODE(MATCH(Brackets!$AB$178:$AB$229,Brackets!$AB$178:$AB$229,0)))</f>
        <v>Tektro HD-R280</v>
      </c>
      <c r="F36" s="32" t="str">
        <f>INDEX(Brackets!$AB$2:$AB$41,MODE(MATCH(Brackets!$AB$230:$AB$259,Brackets!$AB$230:$AB$259,0)))</f>
        <v>Tektro mechanical disc</v>
      </c>
      <c r="G36" s="32" t="str">
        <f>INDEX(Brackets!$AB$260:$AB$273,MODE(MATCH(Brackets!$AB$260:$AB$273,Brackets!$AB$260:$AB$273,0)))</f>
        <v>Shimano MT201</v>
      </c>
      <c r="H36" s="32" t="str">
        <f>INDEX(Brackets!$AB$2:$AB$273,MODE(MATCH(Brackets!$AB$2:$AB$273,Brackets!$AB$2:$AB$273,0)))</f>
        <v>Tektro HD-R280</v>
      </c>
      <c r="U36" s="9"/>
    </row>
    <row r="37" spans="1:21" x14ac:dyDescent="0.25">
      <c r="A37" t="s">
        <v>925</v>
      </c>
      <c r="B37" s="9">
        <f>COUNTA(Brackets!$AE2:$AE41)/B$4</f>
        <v>0.15</v>
      </c>
      <c r="C37" s="9">
        <f>COUNTA(Brackets!$AE42:$AE121)/C$4</f>
        <v>0.16250000000000001</v>
      </c>
      <c r="D37" s="9">
        <f>COUNTA(Brackets!$AE122:$AE177)/D$4</f>
        <v>0.17857142857142858</v>
      </c>
      <c r="E37" s="9">
        <f>COUNTA(Brackets!$AE178:$AE229)/E$4</f>
        <v>0.19230769230769232</v>
      </c>
      <c r="F37" s="9">
        <f>COUNTA(Brackets!$AE230:$AE259)/F$4</f>
        <v>0.23333333333333334</v>
      </c>
      <c r="G37" s="9">
        <f>COUNTA(Brackets!$AE260:$AE273)/G$4</f>
        <v>7.1428571428571425E-2</v>
      </c>
      <c r="H37" s="9">
        <f>COUNTA(Brackets!$AE2:$AE273)/H$4</f>
        <v>0.17279411764705882</v>
      </c>
      <c r="U37" s="9"/>
    </row>
    <row r="38" spans="1:21" x14ac:dyDescent="0.25">
      <c r="U38" s="9"/>
    </row>
    <row r="39" spans="1:21" x14ac:dyDescent="0.25">
      <c r="U39" s="9"/>
    </row>
    <row r="40" spans="1:21" x14ac:dyDescent="0.25">
      <c r="U40" s="9"/>
    </row>
    <row r="41" spans="1:21" x14ac:dyDescent="0.25">
      <c r="B41" s="33" t="s">
        <v>926</v>
      </c>
      <c r="C41" t="s">
        <v>928</v>
      </c>
      <c r="U41" s="9"/>
    </row>
    <row r="42" spans="1:21" x14ac:dyDescent="0.25">
      <c r="A42" t="s">
        <v>36</v>
      </c>
      <c r="B42" s="15">
        <v>514.41999999999996</v>
      </c>
      <c r="C42" s="48"/>
      <c r="U42" s="9"/>
    </row>
    <row r="43" spans="1:21" x14ac:dyDescent="0.25">
      <c r="A43" t="s">
        <v>899</v>
      </c>
      <c r="B43" s="15">
        <v>647.38</v>
      </c>
      <c r="C43" s="48"/>
      <c r="U43" s="9"/>
    </row>
    <row r="44" spans="1:21" x14ac:dyDescent="0.25">
      <c r="A44" t="s">
        <v>122</v>
      </c>
      <c r="B44" s="15">
        <v>786</v>
      </c>
      <c r="C44" s="48"/>
    </row>
    <row r="45" spans="1:21" x14ac:dyDescent="0.25">
      <c r="A45" t="s">
        <v>912</v>
      </c>
      <c r="B45" s="15">
        <v>741.17</v>
      </c>
      <c r="C45" s="48"/>
    </row>
    <row r="46" spans="1:21" x14ac:dyDescent="0.25">
      <c r="A46" t="s">
        <v>108</v>
      </c>
      <c r="B46" s="15">
        <v>671.07</v>
      </c>
      <c r="C46" s="48"/>
    </row>
    <row r="47" spans="1:21" x14ac:dyDescent="0.25">
      <c r="A47" t="s">
        <v>898</v>
      </c>
      <c r="B47" s="15">
        <v>1600</v>
      </c>
      <c r="C47" s="48" t="s">
        <v>927</v>
      </c>
    </row>
    <row r="48" spans="1:21" x14ac:dyDescent="0.25">
      <c r="A48" t="s">
        <v>14</v>
      </c>
      <c r="B48" s="15">
        <v>953.18</v>
      </c>
      <c r="C48" s="48"/>
    </row>
    <row r="49" spans="1:3" x14ac:dyDescent="0.25">
      <c r="A49" t="s">
        <v>109</v>
      </c>
      <c r="B49" s="15">
        <v>810.66</v>
      </c>
      <c r="C49" s="48"/>
    </row>
    <row r="50" spans="1:3" x14ac:dyDescent="0.25">
      <c r="A50" t="s">
        <v>914</v>
      </c>
      <c r="B50" s="15">
        <v>1250</v>
      </c>
      <c r="C50" s="48" t="s">
        <v>927</v>
      </c>
    </row>
    <row r="51" spans="1:3" x14ac:dyDescent="0.25">
      <c r="A51" t="s">
        <v>353</v>
      </c>
      <c r="B51" s="15">
        <v>1055</v>
      </c>
      <c r="C51" s="48"/>
    </row>
    <row r="52" spans="1:3" x14ac:dyDescent="0.25">
      <c r="A52" t="s">
        <v>873</v>
      </c>
      <c r="B52" s="15">
        <v>1015</v>
      </c>
      <c r="C52" s="48" t="s">
        <v>927</v>
      </c>
    </row>
    <row r="53" spans="1:3" x14ac:dyDescent="0.25">
      <c r="A53" t="s">
        <v>897</v>
      </c>
      <c r="B53" s="15">
        <v>1347.5</v>
      </c>
      <c r="C53" s="48" t="s">
        <v>927</v>
      </c>
    </row>
    <row r="54" spans="1:3" x14ac:dyDescent="0.25">
      <c r="A54" t="s">
        <v>913</v>
      </c>
      <c r="B54" s="15">
        <v>1733.33</v>
      </c>
      <c r="C54" s="48" t="s">
        <v>927</v>
      </c>
    </row>
    <row r="55" spans="1:3" x14ac:dyDescent="0.25">
      <c r="A55" t="s">
        <v>15</v>
      </c>
      <c r="B55" s="15">
        <v>1590.71</v>
      </c>
      <c r="C55" s="48"/>
    </row>
    <row r="56" spans="1:3" x14ac:dyDescent="0.25">
      <c r="A56" t="s">
        <v>915</v>
      </c>
      <c r="B56" s="15">
        <v>761.25</v>
      </c>
    </row>
    <row r="57" spans="1:3" x14ac:dyDescent="0.25">
      <c r="A57" t="s">
        <v>916</v>
      </c>
      <c r="B57" s="15">
        <v>731.67</v>
      </c>
    </row>
    <row r="58" spans="1:3" x14ac:dyDescent="0.25">
      <c r="A58" t="s">
        <v>900</v>
      </c>
      <c r="B58" s="15">
        <v>758.88</v>
      </c>
    </row>
    <row r="59" spans="1:3" x14ac:dyDescent="0.25">
      <c r="A59" t="s">
        <v>26</v>
      </c>
      <c r="B59" s="15">
        <v>720.44</v>
      </c>
    </row>
    <row r="60" spans="1:3" x14ac:dyDescent="0.25">
      <c r="A60" t="s">
        <v>137</v>
      </c>
      <c r="B60" s="15">
        <v>1865.55</v>
      </c>
    </row>
    <row r="61" spans="1:3" x14ac:dyDescent="0.25">
      <c r="A61" t="s">
        <v>901</v>
      </c>
      <c r="B61" s="15">
        <v>672.42</v>
      </c>
    </row>
    <row r="62" spans="1:3" x14ac:dyDescent="0.25">
      <c r="A62" t="s">
        <v>902</v>
      </c>
      <c r="B62" s="15">
        <v>733.99</v>
      </c>
    </row>
    <row r="63" spans="1:3" x14ac:dyDescent="0.25">
      <c r="A63" t="s">
        <v>903</v>
      </c>
      <c r="B63" s="15" t="s">
        <v>32</v>
      </c>
    </row>
    <row r="64" spans="1:3" x14ac:dyDescent="0.25">
      <c r="A64" t="s">
        <v>904</v>
      </c>
      <c r="B64" s="15">
        <v>828.55</v>
      </c>
    </row>
    <row r="65" spans="1:3" x14ac:dyDescent="0.25">
      <c r="A65" t="s">
        <v>905</v>
      </c>
      <c r="B65" s="15" t="s">
        <v>32</v>
      </c>
    </row>
    <row r="66" spans="1:3" x14ac:dyDescent="0.25">
      <c r="A66" t="s">
        <v>909</v>
      </c>
      <c r="B66" s="15" t="s">
        <v>32</v>
      </c>
    </row>
    <row r="67" spans="1:3" x14ac:dyDescent="0.25">
      <c r="A67" t="s">
        <v>906</v>
      </c>
      <c r="B67" s="15" t="s">
        <v>32</v>
      </c>
    </row>
    <row r="68" spans="1:3" x14ac:dyDescent="0.25">
      <c r="A68" t="s">
        <v>907</v>
      </c>
      <c r="B68" s="15">
        <v>520.53</v>
      </c>
    </row>
    <row r="69" spans="1:3" x14ac:dyDescent="0.25">
      <c r="A69" t="s">
        <v>60</v>
      </c>
      <c r="B69" s="15">
        <v>568.88</v>
      </c>
    </row>
    <row r="70" spans="1:3" x14ac:dyDescent="0.25">
      <c r="A70" t="s">
        <v>61</v>
      </c>
      <c r="B70" s="15">
        <v>953.36</v>
      </c>
    </row>
    <row r="71" spans="1:3" x14ac:dyDescent="0.25">
      <c r="A71" t="s">
        <v>929</v>
      </c>
      <c r="B71" s="33">
        <v>1169</v>
      </c>
      <c r="C71" t="s">
        <v>933</v>
      </c>
    </row>
    <row r="72" spans="1:3" x14ac:dyDescent="0.25">
      <c r="A72" t="s">
        <v>930</v>
      </c>
      <c r="B72" s="33">
        <v>668.96</v>
      </c>
    </row>
    <row r="73" spans="1:3" x14ac:dyDescent="0.25">
      <c r="B73" s="33"/>
    </row>
    <row r="74" spans="1:3" x14ac:dyDescent="0.25">
      <c r="B74" s="33"/>
    </row>
  </sheetData>
  <conditionalFormatting sqref="B32:B34">
    <cfRule type="colorScale" priority="142">
      <colorScale>
        <cfvo type="num" val="0"/>
        <cfvo type="max"/>
        <color theme="0"/>
        <color rgb="FFFFE979"/>
      </colorScale>
    </cfRule>
  </conditionalFormatting>
  <conditionalFormatting sqref="C32:C34">
    <cfRule type="colorScale" priority="141">
      <colorScale>
        <cfvo type="num" val="0"/>
        <cfvo type="max"/>
        <color theme="0"/>
        <color rgb="FFFFE979"/>
      </colorScale>
    </cfRule>
  </conditionalFormatting>
  <conditionalFormatting sqref="D32:D34">
    <cfRule type="colorScale" priority="140">
      <colorScale>
        <cfvo type="num" val="0"/>
        <cfvo type="max"/>
        <color theme="0"/>
        <color rgb="FFFFE979"/>
      </colorScale>
    </cfRule>
  </conditionalFormatting>
  <conditionalFormatting sqref="E32:E34">
    <cfRule type="colorScale" priority="139">
      <colorScale>
        <cfvo type="num" val="0"/>
        <cfvo type="max"/>
        <color theme="0"/>
        <color rgb="FFFFE979"/>
      </colorScale>
    </cfRule>
  </conditionalFormatting>
  <conditionalFormatting sqref="F32:F34">
    <cfRule type="colorScale" priority="138">
      <colorScale>
        <cfvo type="num" val="0"/>
        <cfvo type="max"/>
        <color theme="0"/>
        <color rgb="FFFFE979"/>
      </colorScale>
    </cfRule>
  </conditionalFormatting>
  <conditionalFormatting sqref="G32:G34">
    <cfRule type="colorScale" priority="137">
      <colorScale>
        <cfvo type="num" val="0"/>
        <cfvo type="max"/>
        <color theme="0"/>
        <color rgb="FFFFE979"/>
      </colorScale>
    </cfRule>
  </conditionalFormatting>
  <conditionalFormatting sqref="H32:H34">
    <cfRule type="colorScale" priority="136">
      <colorScale>
        <cfvo type="num" val="0"/>
        <cfvo type="num" val="1"/>
        <color theme="0"/>
        <color theme="9" tint="0.39997558519241921"/>
      </colorScale>
    </cfRule>
  </conditionalFormatting>
  <conditionalFormatting sqref="B26:G26">
    <cfRule type="colorScale" priority="135">
      <colorScale>
        <cfvo type="min"/>
        <cfvo type="max"/>
        <color theme="0"/>
        <color theme="3" tint="0.79998168889431442"/>
      </colorScale>
    </cfRule>
  </conditionalFormatting>
  <conditionalFormatting sqref="B28:G28">
    <cfRule type="colorScale" priority="134">
      <colorScale>
        <cfvo type="min"/>
        <cfvo type="max"/>
        <color theme="0"/>
        <color theme="3" tint="0.79998168889431442"/>
      </colorScale>
    </cfRule>
  </conditionalFormatting>
  <conditionalFormatting sqref="B30:G30">
    <cfRule type="colorScale" priority="133">
      <colorScale>
        <cfvo type="min"/>
        <cfvo type="max"/>
        <color theme="0"/>
        <color theme="3" tint="0.79998168889431442"/>
      </colorScale>
    </cfRule>
  </conditionalFormatting>
  <conditionalFormatting sqref="B22:B24">
    <cfRule type="colorScale" priority="132">
      <colorScale>
        <cfvo type="num" val="0"/>
        <cfvo type="max"/>
        <color theme="0"/>
        <color rgb="FFFFE979"/>
      </colorScale>
    </cfRule>
  </conditionalFormatting>
  <conditionalFormatting sqref="C22:C24">
    <cfRule type="colorScale" priority="131">
      <colorScale>
        <cfvo type="num" val="0"/>
        <cfvo type="max"/>
        <color theme="0"/>
        <color rgb="FFFFE979"/>
      </colorScale>
    </cfRule>
  </conditionalFormatting>
  <conditionalFormatting sqref="D22:D24">
    <cfRule type="colorScale" priority="130">
      <colorScale>
        <cfvo type="num" val="0"/>
        <cfvo type="max"/>
        <color theme="0"/>
        <color rgb="FFFFE979"/>
      </colorScale>
    </cfRule>
  </conditionalFormatting>
  <conditionalFormatting sqref="E22:E24">
    <cfRule type="colorScale" priority="129">
      <colorScale>
        <cfvo type="num" val="0"/>
        <cfvo type="max"/>
        <color theme="0"/>
        <color rgb="FFFFE979"/>
      </colorScale>
    </cfRule>
  </conditionalFormatting>
  <conditionalFormatting sqref="F22:F24">
    <cfRule type="colorScale" priority="128">
      <colorScale>
        <cfvo type="num" val="0"/>
        <cfvo type="max"/>
        <color theme="0"/>
        <color rgb="FFFFEF9C"/>
      </colorScale>
    </cfRule>
  </conditionalFormatting>
  <conditionalFormatting sqref="G22:G24">
    <cfRule type="colorScale" priority="127">
      <colorScale>
        <cfvo type="num" val="0"/>
        <cfvo type="max"/>
        <color theme="0"/>
        <color rgb="FFFFE979"/>
      </colorScale>
    </cfRule>
  </conditionalFormatting>
  <conditionalFormatting sqref="H22:H24">
    <cfRule type="colorScale" priority="126">
      <colorScale>
        <cfvo type="num" val="0"/>
        <cfvo type="max"/>
        <color theme="0"/>
        <color theme="9" tint="0.39997558519241921"/>
      </colorScale>
    </cfRule>
  </conditionalFormatting>
  <conditionalFormatting sqref="B25:G25">
    <cfRule type="colorScale" priority="118">
      <colorScale>
        <cfvo type="num" val="0"/>
        <cfvo type="max"/>
        <color theme="0"/>
        <color theme="9" tint="0.39997558519241921"/>
      </colorScale>
    </cfRule>
  </conditionalFormatting>
  <conditionalFormatting sqref="K6:K19">
    <cfRule type="colorScale" priority="117">
      <colorScale>
        <cfvo type="num" val="0"/>
        <cfvo type="max"/>
        <color theme="0"/>
        <color rgb="FFCBF0B0"/>
      </colorScale>
    </cfRule>
  </conditionalFormatting>
  <conditionalFormatting sqref="L6:L19">
    <cfRule type="colorScale" priority="116">
      <colorScale>
        <cfvo type="num" val="0"/>
        <cfvo type="max"/>
        <color theme="0"/>
        <color rgb="FFCBF0B0"/>
      </colorScale>
    </cfRule>
  </conditionalFormatting>
  <conditionalFormatting sqref="M6:M19">
    <cfRule type="colorScale" priority="115">
      <colorScale>
        <cfvo type="num" val="0"/>
        <cfvo type="max"/>
        <color theme="0"/>
        <color rgb="FFCBF0B0"/>
      </colorScale>
    </cfRule>
  </conditionalFormatting>
  <conditionalFormatting sqref="N6:N19">
    <cfRule type="colorScale" priority="114">
      <colorScale>
        <cfvo type="num" val="0"/>
        <cfvo type="max"/>
        <color theme="0"/>
        <color rgb="FFCBF0B0"/>
      </colorScale>
    </cfRule>
  </conditionalFormatting>
  <conditionalFormatting sqref="O6:O19">
    <cfRule type="colorScale" priority="113">
      <colorScale>
        <cfvo type="num" val="0"/>
        <cfvo type="max"/>
        <color theme="0"/>
        <color rgb="FFCBF0B0"/>
      </colorScale>
    </cfRule>
  </conditionalFormatting>
  <conditionalFormatting sqref="P6:P19">
    <cfRule type="colorScale" priority="112">
      <colorScale>
        <cfvo type="num" val="0"/>
        <cfvo type="max"/>
        <color theme="0"/>
        <color rgb="FFCBF0B0"/>
      </colorScale>
    </cfRule>
  </conditionalFormatting>
  <conditionalFormatting sqref="Q6:Q19">
    <cfRule type="colorScale" priority="111">
      <colorScale>
        <cfvo type="num" val="0"/>
        <cfvo type="max"/>
        <color theme="0"/>
        <color theme="7" tint="0.39997558519241921"/>
      </colorScale>
    </cfRule>
  </conditionalFormatting>
  <conditionalFormatting sqref="B6:B19">
    <cfRule type="colorScale" priority="14">
      <colorScale>
        <cfvo type="num" val="0"/>
        <cfvo type="max"/>
        <color theme="0"/>
        <color rgb="FFCBF0B0"/>
      </colorScale>
    </cfRule>
  </conditionalFormatting>
  <conditionalFormatting sqref="H6:H19">
    <cfRule type="colorScale" priority="13">
      <colorScale>
        <cfvo type="num" val="0"/>
        <cfvo type="max"/>
        <color theme="0"/>
        <color theme="7" tint="0.39997558519241921"/>
      </colorScale>
    </cfRule>
  </conditionalFormatting>
  <conditionalFormatting sqref="C6:C19">
    <cfRule type="colorScale" priority="12">
      <colorScale>
        <cfvo type="num" val="0"/>
        <cfvo type="max"/>
        <color theme="0"/>
        <color rgb="FFCBF0B0"/>
      </colorScale>
    </cfRule>
  </conditionalFormatting>
  <conditionalFormatting sqref="D6:D19">
    <cfRule type="colorScale" priority="11">
      <colorScale>
        <cfvo type="num" val="0"/>
        <cfvo type="max"/>
        <color theme="0"/>
        <color rgb="FFCBF0B0"/>
      </colorScale>
    </cfRule>
  </conditionalFormatting>
  <conditionalFormatting sqref="E6:E19">
    <cfRule type="colorScale" priority="10">
      <colorScale>
        <cfvo type="num" val="0"/>
        <cfvo type="max"/>
        <color theme="0"/>
        <color rgb="FFCBF0B0"/>
      </colorScale>
    </cfRule>
  </conditionalFormatting>
  <conditionalFormatting sqref="F6:F19">
    <cfRule type="colorScale" priority="9">
      <colorScale>
        <cfvo type="num" val="0"/>
        <cfvo type="max"/>
        <color theme="0"/>
        <color rgb="FFCBF0B0"/>
      </colorScale>
    </cfRule>
  </conditionalFormatting>
  <conditionalFormatting sqref="G6:G19">
    <cfRule type="colorScale" priority="8">
      <colorScale>
        <cfvo type="num" val="0"/>
        <cfvo type="max"/>
        <color theme="0"/>
        <color rgb="FFCBF0B0"/>
      </colorScale>
    </cfRule>
  </conditionalFormatting>
  <conditionalFormatting sqref="B68:B70">
    <cfRule type="colorScale" priority="7">
      <colorScale>
        <cfvo type="num" val="0"/>
        <cfvo type="max"/>
        <color theme="0"/>
        <color rgb="FFFFE979"/>
      </colorScale>
    </cfRule>
  </conditionalFormatting>
  <conditionalFormatting sqref="B62">
    <cfRule type="colorScale" priority="6">
      <colorScale>
        <cfvo type="min"/>
        <cfvo type="max"/>
        <color theme="0"/>
        <color theme="3" tint="0.79998168889431442"/>
      </colorScale>
    </cfRule>
  </conditionalFormatting>
  <conditionalFormatting sqref="B64">
    <cfRule type="colorScale" priority="5">
      <colorScale>
        <cfvo type="min"/>
        <cfvo type="max"/>
        <color theme="0"/>
        <color theme="3" tint="0.79998168889431442"/>
      </colorScale>
    </cfRule>
  </conditionalFormatting>
  <conditionalFormatting sqref="B66">
    <cfRule type="colorScale" priority="4">
      <colorScale>
        <cfvo type="min"/>
        <cfvo type="max"/>
        <color theme="0"/>
        <color theme="3" tint="0.79998168889431442"/>
      </colorScale>
    </cfRule>
  </conditionalFormatting>
  <conditionalFormatting sqref="B58:B60">
    <cfRule type="colorScale" priority="3">
      <colorScale>
        <cfvo type="num" val="0"/>
        <cfvo type="max"/>
        <color theme="0"/>
        <color rgb="FFFFE979"/>
      </colorScale>
    </cfRule>
  </conditionalFormatting>
  <conditionalFormatting sqref="B61">
    <cfRule type="colorScale" priority="2">
      <colorScale>
        <cfvo type="num" val="0"/>
        <cfvo type="max"/>
        <color theme="0"/>
        <color theme="9" tint="0.39997558519241921"/>
      </colorScale>
    </cfRule>
  </conditionalFormatting>
  <conditionalFormatting sqref="B42:B55">
    <cfRule type="colorScale" priority="1">
      <colorScale>
        <cfvo type="num" val="0"/>
        <cfvo type="max"/>
        <color theme="0"/>
        <color rgb="FFCBF0B0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22" sqref="D22"/>
    </sheetView>
  </sheetViews>
  <sheetFormatPr defaultRowHeight="15" x14ac:dyDescent="0.25"/>
  <cols>
    <col min="1" max="1" width="17.28515625" customWidth="1"/>
    <col min="4" max="4" width="7" style="9" customWidth="1"/>
  </cols>
  <sheetData>
    <row r="1" spans="1:4" x14ac:dyDescent="0.25">
      <c r="A1" t="s">
        <v>9</v>
      </c>
      <c r="B1">
        <f>COUNTA('Liv-Giant'!C2:AC16)</f>
        <v>396</v>
      </c>
      <c r="C1">
        <f>COUNTIF('Liv-Giant'!C2:AC16, "-")</f>
        <v>32</v>
      </c>
      <c r="D1" s="9">
        <f>C1/B1</f>
        <v>8.0808080808080815E-2</v>
      </c>
    </row>
    <row r="2" spans="1:4" x14ac:dyDescent="0.25">
      <c r="A2" t="s">
        <v>55</v>
      </c>
      <c r="B2">
        <f>COUNTA('Liv-Giant'!C17:AC33)</f>
        <v>446</v>
      </c>
      <c r="C2">
        <f>COUNTIF('Liv-Giant'!C17:AC33, "-")</f>
        <v>29</v>
      </c>
      <c r="D2" s="9">
        <f t="shared" ref="D2:D13" si="0">C2/B2</f>
        <v>6.5022421524663671E-2</v>
      </c>
    </row>
    <row r="3" spans="1:4" x14ac:dyDescent="0.25">
      <c r="A3" t="s">
        <v>461</v>
      </c>
      <c r="B3">
        <f>COUNTA(Specialized!A2:AA24)</f>
        <v>567</v>
      </c>
      <c r="C3">
        <f>COUNTIF(Specialized!A2:AA24, "-")</f>
        <v>105</v>
      </c>
      <c r="D3" s="9">
        <f t="shared" si="0"/>
        <v>0.18518518518518517</v>
      </c>
    </row>
    <row r="4" spans="1:4" x14ac:dyDescent="0.25">
      <c r="A4" t="s">
        <v>160</v>
      </c>
      <c r="B4">
        <f>COUNTA(Cannondale!C2:AC52)</f>
        <v>1293</v>
      </c>
      <c r="C4">
        <f>COUNTIF(Cannondale!C2:AC52, "-")</f>
        <v>69</v>
      </c>
      <c r="D4" s="9">
        <f t="shared" si="0"/>
        <v>5.336426914153132E-2</v>
      </c>
    </row>
    <row r="5" spans="1:4" x14ac:dyDescent="0.25">
      <c r="A5" t="s">
        <v>165</v>
      </c>
      <c r="B5">
        <f>COUNTA(Trek!C2:AC34)</f>
        <v>833</v>
      </c>
      <c r="C5">
        <f>COUNTIF(Trek!C2:AC34, "-")</f>
        <v>88</v>
      </c>
      <c r="D5" s="9">
        <f t="shared" si="0"/>
        <v>0.10564225690276111</v>
      </c>
    </row>
    <row r="6" spans="1:4" x14ac:dyDescent="0.25">
      <c r="A6" t="s">
        <v>175</v>
      </c>
      <c r="B6">
        <f>COUNTA(Marin!C2:AC26)</f>
        <v>603</v>
      </c>
      <c r="C6">
        <f>COUNTIF(Marin!C2:AC26, "-")</f>
        <v>59</v>
      </c>
      <c r="D6" s="9">
        <f t="shared" si="0"/>
        <v>9.7844112769485903E-2</v>
      </c>
    </row>
    <row r="7" spans="1:4" x14ac:dyDescent="0.25">
      <c r="A7" t="s">
        <v>173</v>
      </c>
      <c r="B7">
        <f>COUNTA('Misc manufs'!C2:AC2)</f>
        <v>22</v>
      </c>
      <c r="C7">
        <f>COUNTIF('Misc manufs'!C2:AC2, "-")</f>
        <v>4</v>
      </c>
      <c r="D7" s="9">
        <f t="shared" si="0"/>
        <v>0.18181818181818182</v>
      </c>
    </row>
    <row r="8" spans="1:4" x14ac:dyDescent="0.25">
      <c r="A8" t="s">
        <v>164</v>
      </c>
      <c r="B8">
        <f>COUNTA('Misc manufs'!C3:AC5)</f>
        <v>78</v>
      </c>
      <c r="C8">
        <f>COUNTIF('Misc manufs'!C3:AC5, "-")</f>
        <v>3</v>
      </c>
      <c r="D8" s="9">
        <f t="shared" si="0"/>
        <v>3.8461538461538464E-2</v>
      </c>
    </row>
    <row r="9" spans="1:4" x14ac:dyDescent="0.25">
      <c r="A9" t="s">
        <v>169</v>
      </c>
      <c r="B9">
        <f>COUNTA('Misc manufs'!C6:AC10)</f>
        <v>129</v>
      </c>
      <c r="C9">
        <f>COUNTIF('Misc manufs'!C6:AC10, "-")</f>
        <v>10</v>
      </c>
      <c r="D9" s="9">
        <f t="shared" si="0"/>
        <v>7.7519379844961239E-2</v>
      </c>
    </row>
    <row r="10" spans="1:4" x14ac:dyDescent="0.25">
      <c r="A10" t="s">
        <v>166</v>
      </c>
      <c r="B10">
        <f>COUNTA('Misc manufs'!C11:AC13)</f>
        <v>73</v>
      </c>
      <c r="C10">
        <f>COUNTIF('Misc manufs'!C11:AC13, "-")</f>
        <v>12</v>
      </c>
      <c r="D10" s="9">
        <f t="shared" si="0"/>
        <v>0.16438356164383561</v>
      </c>
    </row>
    <row r="11" spans="1:4" x14ac:dyDescent="0.25">
      <c r="A11" t="s">
        <v>162</v>
      </c>
      <c r="B11">
        <f>COUNTA('Misc manufs'!C14:AC14)</f>
        <v>25</v>
      </c>
      <c r="C11">
        <f>COUNTIF('Misc manufs'!C14:AC14, "-")</f>
        <v>2</v>
      </c>
      <c r="D11" s="9">
        <f t="shared" si="0"/>
        <v>0.08</v>
      </c>
    </row>
    <row r="12" spans="1:4" x14ac:dyDescent="0.25">
      <c r="A12" t="s">
        <v>167</v>
      </c>
      <c r="B12">
        <f>COUNTA('Misc manufs'!C15:AC19)</f>
        <v>125</v>
      </c>
      <c r="C12">
        <f>COUNTIF('Misc manufs'!C15:AC19, "-")</f>
        <v>4</v>
      </c>
      <c r="D12" s="9">
        <f t="shared" si="0"/>
        <v>3.2000000000000001E-2</v>
      </c>
    </row>
    <row r="13" spans="1:4" x14ac:dyDescent="0.25">
      <c r="A13" t="s">
        <v>171</v>
      </c>
      <c r="B13">
        <f>COUNTA(Jamis!C2:AC39)</f>
        <v>944</v>
      </c>
      <c r="C13">
        <f>COUNTIF(Jamis!C2:AC39, "-")</f>
        <v>42</v>
      </c>
      <c r="D13" s="9">
        <f t="shared" si="0"/>
        <v>4.4491525423728813E-2</v>
      </c>
    </row>
    <row r="14" spans="1:4" x14ac:dyDescent="0.25">
      <c r="A14" t="s">
        <v>176</v>
      </c>
      <c r="B14">
        <f>COUNTA(Raleigh!B2:AB21)</f>
        <v>502</v>
      </c>
      <c r="C14">
        <f>COUNTIF(Raleigh!B2:AB21, "-")</f>
        <v>34</v>
      </c>
      <c r="D14" s="9">
        <f t="shared" ref="D14:D20" si="1">C14/B14</f>
        <v>6.7729083665338641E-2</v>
      </c>
    </row>
    <row r="15" spans="1:4" x14ac:dyDescent="0.25">
      <c r="A15" t="s">
        <v>168</v>
      </c>
      <c r="B15">
        <f>COUNTA('Misc manufs'!C20:AC25)</f>
        <v>151</v>
      </c>
      <c r="C15">
        <f>COUNTIF('Misc manufs'!C20:AC25, "-")</f>
        <v>8</v>
      </c>
      <c r="D15" s="9">
        <f t="shared" si="1"/>
        <v>5.2980132450331126E-2</v>
      </c>
    </row>
    <row r="16" spans="1:4" x14ac:dyDescent="0.25">
      <c r="A16" t="s">
        <v>172</v>
      </c>
      <c r="B16">
        <f>COUNTA('Misc manufs'!C26:AC27)</f>
        <v>50</v>
      </c>
      <c r="C16">
        <f>COUNTIF('Misc manufs'!C27:AC225, "-")</f>
        <v>10</v>
      </c>
      <c r="D16" s="9">
        <f t="shared" si="1"/>
        <v>0.2</v>
      </c>
    </row>
    <row r="17" spans="1:4" x14ac:dyDescent="0.25">
      <c r="A17" t="s">
        <v>174</v>
      </c>
      <c r="B17">
        <f>COUNTA(Fuji!C2:AC19)</f>
        <v>444</v>
      </c>
      <c r="C17">
        <f>COUNTIF(Fuji!C2:AC19, "-")</f>
        <v>30</v>
      </c>
      <c r="D17" s="9">
        <f t="shared" si="1"/>
        <v>6.7567567567567571E-2</v>
      </c>
    </row>
    <row r="18" spans="1:4" x14ac:dyDescent="0.25">
      <c r="A18" t="s">
        <v>177</v>
      </c>
      <c r="B18">
        <f>COUNTA(Bianchi!C2:AC14)</f>
        <v>320</v>
      </c>
      <c r="C18">
        <f>COUNTIF(Bianchi!C2:AC14, "-")</f>
        <v>44</v>
      </c>
      <c r="D18" s="9">
        <f t="shared" si="1"/>
        <v>0.13750000000000001</v>
      </c>
    </row>
    <row r="19" spans="1:4" x14ac:dyDescent="0.25">
      <c r="A19" t="s">
        <v>170</v>
      </c>
      <c r="B19">
        <f>COUNTA('Misc manufs'!C28:AC33)</f>
        <v>150</v>
      </c>
      <c r="C19">
        <f>COUNTIF('Misc manufs'!C28:AC33, "-")</f>
        <v>0</v>
      </c>
      <c r="D19" s="9">
        <f t="shared" si="1"/>
        <v>0</v>
      </c>
    </row>
    <row r="20" spans="1:4" x14ac:dyDescent="0.25">
      <c r="B20">
        <f>SUM(B1:B19)</f>
        <v>7151</v>
      </c>
      <c r="C20">
        <f>SUM(C1:C19)</f>
        <v>585</v>
      </c>
      <c r="D20" s="9">
        <f t="shared" si="1"/>
        <v>8.1806740316039711E-2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F26" sqref="F26"/>
    </sheetView>
  </sheetViews>
  <sheetFormatPr defaultRowHeight="15" x14ac:dyDescent="0.25"/>
  <cols>
    <col min="1" max="1" width="15.5703125" customWidth="1"/>
    <col min="2" max="2" width="7.85546875" customWidth="1"/>
    <col min="3" max="3" width="15.140625" customWidth="1"/>
    <col min="4" max="4" width="14.85546875" customWidth="1"/>
    <col min="5" max="5" width="20.85546875" customWidth="1"/>
    <col min="6" max="6" width="15.85546875" customWidth="1"/>
    <col min="7" max="7" width="13.28515625" customWidth="1"/>
    <col min="8" max="8" width="13.5703125" customWidth="1"/>
  </cols>
  <sheetData>
    <row r="1" spans="1:8" x14ac:dyDescent="0.25">
      <c r="A1" t="s">
        <v>937</v>
      </c>
      <c r="B1" t="s">
        <v>315</v>
      </c>
      <c r="C1" t="s">
        <v>512</v>
      </c>
      <c r="D1" t="s">
        <v>1</v>
      </c>
      <c r="E1" t="s">
        <v>513</v>
      </c>
      <c r="F1" t="s">
        <v>2</v>
      </c>
      <c r="G1" t="s">
        <v>178</v>
      </c>
      <c r="H1" t="s">
        <v>938</v>
      </c>
    </row>
    <row r="2" spans="1:8" x14ac:dyDescent="0.25">
      <c r="A2" t="s">
        <v>9</v>
      </c>
      <c r="B2" t="s">
        <v>402</v>
      </c>
      <c r="C2" t="s">
        <v>45</v>
      </c>
      <c r="D2" t="s">
        <v>401</v>
      </c>
      <c r="E2" t="s">
        <v>45</v>
      </c>
      <c r="F2" t="s">
        <v>401</v>
      </c>
      <c r="G2">
        <v>15</v>
      </c>
      <c r="H2" s="9">
        <f>Completeness!D1</f>
        <v>8.0808080808080815E-2</v>
      </c>
    </row>
    <row r="3" spans="1:8" x14ac:dyDescent="0.25">
      <c r="A3" t="s">
        <v>55</v>
      </c>
      <c r="B3" t="s">
        <v>322</v>
      </c>
      <c r="C3" t="s">
        <v>45</v>
      </c>
      <c r="D3" t="s">
        <v>401</v>
      </c>
      <c r="E3" t="s">
        <v>45</v>
      </c>
      <c r="F3" t="s">
        <v>401</v>
      </c>
      <c r="G3">
        <v>17</v>
      </c>
      <c r="H3" s="9">
        <f>Completeness!D2</f>
        <v>6.5022421524663671E-2</v>
      </c>
    </row>
    <row r="4" spans="1:8" x14ac:dyDescent="0.25">
      <c r="A4" t="s">
        <v>162</v>
      </c>
      <c r="B4" t="s">
        <v>187</v>
      </c>
      <c r="C4" t="s">
        <v>45</v>
      </c>
      <c r="D4" t="s">
        <v>45</v>
      </c>
      <c r="E4" t="s">
        <v>45</v>
      </c>
      <c r="F4" t="s">
        <v>48</v>
      </c>
      <c r="G4">
        <v>1</v>
      </c>
      <c r="H4" s="9">
        <f>Completeness!D11</f>
        <v>0.08</v>
      </c>
    </row>
    <row r="5" spans="1:8" x14ac:dyDescent="0.25">
      <c r="A5" t="s">
        <v>163</v>
      </c>
      <c r="B5" t="s">
        <v>316</v>
      </c>
      <c r="C5" t="s">
        <v>45</v>
      </c>
      <c r="D5" t="s">
        <v>45</v>
      </c>
      <c r="E5" t="s">
        <v>48</v>
      </c>
      <c r="F5" t="s">
        <v>48</v>
      </c>
      <c r="G5">
        <v>23</v>
      </c>
      <c r="H5" s="9">
        <f>Completeness!D3</f>
        <v>0.18518518518518517</v>
      </c>
    </row>
    <row r="6" spans="1:8" x14ac:dyDescent="0.25">
      <c r="A6" t="s">
        <v>160</v>
      </c>
      <c r="B6" t="s">
        <v>186</v>
      </c>
      <c r="C6" t="s">
        <v>48</v>
      </c>
      <c r="D6" t="s">
        <v>48</v>
      </c>
      <c r="E6" t="s">
        <v>48</v>
      </c>
      <c r="F6" t="s">
        <v>48</v>
      </c>
      <c r="G6">
        <v>51</v>
      </c>
      <c r="H6" s="9">
        <f>Completeness!D4</f>
        <v>5.336426914153132E-2</v>
      </c>
    </row>
    <row r="7" spans="1:8" x14ac:dyDescent="0.25">
      <c r="A7" t="s">
        <v>164</v>
      </c>
      <c r="B7" t="s">
        <v>541</v>
      </c>
      <c r="C7" t="s">
        <v>45</v>
      </c>
      <c r="D7" t="s">
        <v>45</v>
      </c>
      <c r="E7" t="s">
        <v>515</v>
      </c>
      <c r="F7" t="s">
        <v>515</v>
      </c>
      <c r="G7">
        <v>3</v>
      </c>
      <c r="H7" s="9">
        <f>Completeness!D8</f>
        <v>3.8461538461538464E-2</v>
      </c>
    </row>
    <row r="8" spans="1:8" x14ac:dyDescent="0.25">
      <c r="A8" t="s">
        <v>165</v>
      </c>
      <c r="B8" t="s">
        <v>317</v>
      </c>
      <c r="C8" t="s">
        <v>45</v>
      </c>
      <c r="D8" t="s">
        <v>45</v>
      </c>
      <c r="E8" t="s">
        <v>48</v>
      </c>
      <c r="F8" t="s">
        <v>48</v>
      </c>
      <c r="G8">
        <v>33</v>
      </c>
      <c r="H8" s="9">
        <f>Completeness!D5</f>
        <v>0.10564225690276111</v>
      </c>
    </row>
    <row r="9" spans="1:8" x14ac:dyDescent="0.25">
      <c r="A9" t="s">
        <v>166</v>
      </c>
      <c r="B9" t="s">
        <v>188</v>
      </c>
      <c r="C9" t="s">
        <v>515</v>
      </c>
      <c r="D9" t="s">
        <v>515</v>
      </c>
      <c r="E9" t="s">
        <v>515</v>
      </c>
      <c r="F9" t="s">
        <v>515</v>
      </c>
      <c r="G9">
        <v>3</v>
      </c>
      <c r="H9" s="9">
        <f>Completeness!D10</f>
        <v>0.16438356164383561</v>
      </c>
    </row>
    <row r="10" spans="1:8" x14ac:dyDescent="0.25">
      <c r="A10" t="s">
        <v>167</v>
      </c>
      <c r="B10" t="s">
        <v>318</v>
      </c>
      <c r="C10" t="s">
        <v>45</v>
      </c>
      <c r="D10" t="s">
        <v>45</v>
      </c>
      <c r="E10" t="s">
        <v>45</v>
      </c>
      <c r="F10" t="s">
        <v>45</v>
      </c>
      <c r="G10">
        <v>5</v>
      </c>
      <c r="H10" s="9">
        <f>Completeness!D12</f>
        <v>3.2000000000000001E-2</v>
      </c>
    </row>
    <row r="11" spans="1:8" x14ac:dyDescent="0.25">
      <c r="A11" t="s">
        <v>168</v>
      </c>
      <c r="B11" t="s">
        <v>319</v>
      </c>
      <c r="C11" t="s">
        <v>45</v>
      </c>
      <c r="D11" t="s">
        <v>401</v>
      </c>
      <c r="E11" t="s">
        <v>45</v>
      </c>
      <c r="F11" t="s">
        <v>401</v>
      </c>
      <c r="G11">
        <v>6</v>
      </c>
      <c r="H11" s="9">
        <f>Completeness!D15</f>
        <v>5.2980132450331126E-2</v>
      </c>
    </row>
    <row r="12" spans="1:8" x14ac:dyDescent="0.25">
      <c r="A12" t="s">
        <v>169</v>
      </c>
      <c r="B12" t="s">
        <v>320</v>
      </c>
      <c r="C12" t="s">
        <v>45</v>
      </c>
      <c r="D12" t="s">
        <v>401</v>
      </c>
      <c r="E12" t="s">
        <v>45</v>
      </c>
      <c r="F12" t="s">
        <v>401</v>
      </c>
      <c r="G12">
        <v>5</v>
      </c>
      <c r="H12" s="9">
        <f>Completeness!D9</f>
        <v>7.7519379844961239E-2</v>
      </c>
    </row>
    <row r="13" spans="1:8" x14ac:dyDescent="0.25">
      <c r="A13" t="s">
        <v>170</v>
      </c>
      <c r="B13" t="s">
        <v>159</v>
      </c>
      <c r="C13" t="s">
        <v>45</v>
      </c>
      <c r="D13" t="s">
        <v>45</v>
      </c>
      <c r="E13" t="s">
        <v>515</v>
      </c>
      <c r="F13" t="s">
        <v>515</v>
      </c>
      <c r="G13">
        <v>6</v>
      </c>
      <c r="H13" s="9">
        <f>Completeness!D19</f>
        <v>0</v>
      </c>
    </row>
    <row r="14" spans="1:8" x14ac:dyDescent="0.25">
      <c r="A14" t="s">
        <v>171</v>
      </c>
      <c r="B14" t="s">
        <v>321</v>
      </c>
      <c r="C14" t="s">
        <v>48</v>
      </c>
      <c r="D14" t="s">
        <v>48</v>
      </c>
      <c r="E14" t="s">
        <v>48</v>
      </c>
      <c r="F14" t="s">
        <v>48</v>
      </c>
      <c r="G14">
        <v>38</v>
      </c>
      <c r="H14" s="9">
        <f>Completeness!D13</f>
        <v>4.4491525423728813E-2</v>
      </c>
    </row>
    <row r="15" spans="1:8" x14ac:dyDescent="0.25">
      <c r="A15" t="s">
        <v>172</v>
      </c>
      <c r="B15" t="s">
        <v>323</v>
      </c>
      <c r="C15" t="s">
        <v>45</v>
      </c>
      <c r="D15" t="s">
        <v>45</v>
      </c>
      <c r="E15" t="s">
        <v>786</v>
      </c>
      <c r="F15" t="s">
        <v>786</v>
      </c>
      <c r="G15">
        <v>2</v>
      </c>
      <c r="H15" s="9">
        <f>Completeness!D16</f>
        <v>0.2</v>
      </c>
    </row>
    <row r="16" spans="1:8" x14ac:dyDescent="0.25">
      <c r="A16" t="s">
        <v>173</v>
      </c>
      <c r="B16" t="s">
        <v>931</v>
      </c>
      <c r="C16" t="s">
        <v>45</v>
      </c>
      <c r="D16" t="s">
        <v>45</v>
      </c>
      <c r="E16" t="s">
        <v>45</v>
      </c>
      <c r="F16" t="s">
        <v>45</v>
      </c>
      <c r="G16">
        <v>1</v>
      </c>
      <c r="H16" s="9">
        <f>Completeness!D7</f>
        <v>0.18181818181818182</v>
      </c>
    </row>
    <row r="17" spans="1:8" x14ac:dyDescent="0.25">
      <c r="A17" t="s">
        <v>174</v>
      </c>
      <c r="B17" t="s">
        <v>325</v>
      </c>
      <c r="C17" t="s">
        <v>45</v>
      </c>
      <c r="D17" t="s">
        <v>401</v>
      </c>
      <c r="E17" t="s">
        <v>514</v>
      </c>
      <c r="F17" t="s">
        <v>401</v>
      </c>
      <c r="G17">
        <v>18</v>
      </c>
      <c r="H17" s="9">
        <f>Completeness!D17</f>
        <v>6.7567567567567571E-2</v>
      </c>
    </row>
    <row r="18" spans="1:8" x14ac:dyDescent="0.25">
      <c r="A18" t="s">
        <v>175</v>
      </c>
      <c r="B18" t="s">
        <v>119</v>
      </c>
      <c r="C18" t="s">
        <v>48</v>
      </c>
      <c r="D18" t="s">
        <v>48</v>
      </c>
      <c r="E18" t="s">
        <v>48</v>
      </c>
      <c r="F18" t="s">
        <v>48</v>
      </c>
      <c r="G18">
        <v>25</v>
      </c>
      <c r="H18" s="9">
        <f>Completeness!D6</f>
        <v>9.7844112769485903E-2</v>
      </c>
    </row>
    <row r="19" spans="1:8" x14ac:dyDescent="0.25">
      <c r="A19" t="s">
        <v>176</v>
      </c>
      <c r="B19" t="s">
        <v>326</v>
      </c>
      <c r="C19" t="s">
        <v>45</v>
      </c>
      <c r="D19" t="s">
        <v>45</v>
      </c>
      <c r="E19" t="s">
        <v>45</v>
      </c>
      <c r="F19" t="s">
        <v>515</v>
      </c>
      <c r="G19">
        <v>20</v>
      </c>
      <c r="H19" s="9">
        <f>Completeness!D14</f>
        <v>6.7729083665338641E-2</v>
      </c>
    </row>
    <row r="20" spans="1:8" x14ac:dyDescent="0.25">
      <c r="A20" t="s">
        <v>177</v>
      </c>
      <c r="B20" t="s">
        <v>324</v>
      </c>
      <c r="C20" t="s">
        <v>48</v>
      </c>
      <c r="D20" t="s">
        <v>48</v>
      </c>
      <c r="E20" t="s">
        <v>48</v>
      </c>
      <c r="F20" t="s">
        <v>48</v>
      </c>
      <c r="G20">
        <v>13</v>
      </c>
      <c r="H20" s="9">
        <f>Completeness!D18</f>
        <v>0.13750000000000001</v>
      </c>
    </row>
    <row r="21" spans="1:8" x14ac:dyDescent="0.25">
      <c r="G21">
        <f>SUM(G2:G20)</f>
        <v>285</v>
      </c>
    </row>
  </sheetData>
  <conditionalFormatting sqref="C1:F1048576">
    <cfRule type="containsText" dxfId="1" priority="2" operator="containsText" text="Yes">
      <formula>NOT(ISERROR(SEARCH("Yes",C1)))</formula>
    </cfRule>
    <cfRule type="containsText" dxfId="0" priority="1" operator="containsText" text="Pick up in store">
      <formula>NOT(ISERROR(SEARCH("Pick up in store",C1)))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workbookViewId="0">
      <selection activeCell="A31" sqref="A31"/>
    </sheetView>
  </sheetViews>
  <sheetFormatPr defaultRowHeight="15" x14ac:dyDescent="0.25"/>
  <cols>
    <col min="1" max="1" width="10.28515625" customWidth="1"/>
    <col min="2" max="2" width="6" customWidth="1"/>
    <col min="3" max="3" width="20" customWidth="1"/>
    <col min="4" max="4" width="8.42578125" customWidth="1"/>
    <col min="5" max="5" width="11.42578125" style="2" customWidth="1"/>
    <col min="6" max="6" width="10.7109375" customWidth="1"/>
    <col min="7" max="7" width="18.7109375" customWidth="1"/>
    <col min="8" max="8" width="9" customWidth="1"/>
    <col min="9" max="9" width="17.5703125" customWidth="1"/>
    <col min="10" max="10" width="9" customWidth="1"/>
    <col min="11" max="11" width="27.7109375" customWidth="1"/>
    <col min="12" max="12" width="19" customWidth="1"/>
    <col min="13" max="13" width="18" customWidth="1"/>
    <col min="14" max="14" width="23.85546875" customWidth="1"/>
    <col min="15" max="17" width="4" customWidth="1"/>
    <col min="18" max="18" width="3.85546875" customWidth="1"/>
    <col min="19" max="19" width="6.28515625" customWidth="1"/>
    <col min="20" max="20" width="17.42578125" customWidth="1"/>
    <col min="21" max="21" width="5" customWidth="1"/>
    <col min="22" max="22" width="4.85546875" customWidth="1"/>
    <col min="23" max="24" width="5.5703125" customWidth="1"/>
    <col min="25" max="25" width="5.42578125" customWidth="1"/>
    <col min="26" max="26" width="8.42578125" customWidth="1"/>
    <col min="27" max="27" width="15.85546875" customWidth="1"/>
    <col min="28" max="28" width="16.28515625" customWidth="1"/>
    <col min="30" max="30" width="11.42578125" customWidth="1"/>
    <col min="31" max="31" width="19.140625" customWidth="1"/>
  </cols>
  <sheetData>
    <row r="1" spans="1:32" s="5" customFormat="1" x14ac:dyDescent="0.25">
      <c r="A1" s="5" t="s">
        <v>8</v>
      </c>
      <c r="B1" s="5" t="s">
        <v>127</v>
      </c>
      <c r="C1" s="35" t="s">
        <v>3</v>
      </c>
      <c r="D1" s="50" t="s">
        <v>10</v>
      </c>
      <c r="E1" s="50" t="s">
        <v>124</v>
      </c>
      <c r="F1" s="50" t="s">
        <v>125</v>
      </c>
      <c r="G1" s="35" t="s">
        <v>4</v>
      </c>
      <c r="H1" s="35" t="s">
        <v>24</v>
      </c>
      <c r="I1" s="35" t="s">
        <v>25</v>
      </c>
      <c r="J1" s="35" t="s">
        <v>44</v>
      </c>
      <c r="K1" s="35" t="s">
        <v>5</v>
      </c>
      <c r="L1" s="35" t="s">
        <v>18</v>
      </c>
      <c r="M1" s="35" t="s">
        <v>192</v>
      </c>
      <c r="N1" s="35" t="s">
        <v>16</v>
      </c>
      <c r="O1" s="35" t="s">
        <v>33</v>
      </c>
      <c r="P1" s="35" t="s">
        <v>113</v>
      </c>
      <c r="Q1" s="35" t="s">
        <v>114</v>
      </c>
      <c r="R1" s="35" t="s">
        <v>115</v>
      </c>
      <c r="S1" s="35" t="s">
        <v>934</v>
      </c>
      <c r="T1" s="35" t="s">
        <v>6</v>
      </c>
      <c r="U1" s="35" t="s">
        <v>34</v>
      </c>
      <c r="V1" s="35" t="s">
        <v>110</v>
      </c>
      <c r="W1" s="35" t="s">
        <v>111</v>
      </c>
      <c r="X1" s="35" t="s">
        <v>358</v>
      </c>
      <c r="Y1" s="35" t="s">
        <v>357</v>
      </c>
      <c r="Z1" s="35" t="s">
        <v>935</v>
      </c>
      <c r="AA1" s="35" t="s">
        <v>7</v>
      </c>
      <c r="AB1" s="35" t="s">
        <v>21</v>
      </c>
      <c r="AC1" s="35" t="s">
        <v>126</v>
      </c>
      <c r="AD1" s="35" t="s">
        <v>218</v>
      </c>
      <c r="AE1" s="35" t="s">
        <v>216</v>
      </c>
      <c r="AF1" s="35"/>
    </row>
    <row r="2" spans="1:32" x14ac:dyDescent="0.25">
      <c r="A2" t="s">
        <v>9</v>
      </c>
      <c r="B2" t="s">
        <v>118</v>
      </c>
      <c r="C2" t="s">
        <v>12</v>
      </c>
      <c r="D2">
        <v>2021</v>
      </c>
      <c r="E2" s="42" t="s">
        <v>11</v>
      </c>
      <c r="F2" s="33">
        <v>1100</v>
      </c>
      <c r="G2" s="33" t="s">
        <v>117</v>
      </c>
      <c r="H2" s="33" t="s">
        <v>26</v>
      </c>
      <c r="I2" s="33" t="s">
        <v>27</v>
      </c>
      <c r="J2" s="33" t="s">
        <v>48</v>
      </c>
      <c r="K2" s="33" t="s">
        <v>510</v>
      </c>
      <c r="L2" s="33" t="s">
        <v>200</v>
      </c>
      <c r="M2" s="33" t="s">
        <v>19</v>
      </c>
      <c r="N2" s="33" t="s">
        <v>17</v>
      </c>
      <c r="O2" s="33">
        <v>2</v>
      </c>
      <c r="P2" s="33">
        <v>34</v>
      </c>
      <c r="Q2" s="33"/>
      <c r="R2" s="33">
        <v>50</v>
      </c>
      <c r="S2" s="33" t="s">
        <v>917</v>
      </c>
      <c r="T2" s="33" t="s">
        <v>15</v>
      </c>
      <c r="U2" s="33">
        <v>11</v>
      </c>
      <c r="V2" s="33">
        <v>11</v>
      </c>
      <c r="W2" s="43">
        <v>34</v>
      </c>
      <c r="X2" s="33">
        <f t="shared" ref="X2:X33" si="0">P2/W2</f>
        <v>1</v>
      </c>
      <c r="Y2" s="15">
        <f t="shared" ref="Y2:Y33" si="1">R2/V2</f>
        <v>4.5454545454545459</v>
      </c>
      <c r="Z2" s="15">
        <f t="shared" ref="Z2:Z33" si="2">Y2-X2</f>
        <v>3.5454545454545459</v>
      </c>
      <c r="AA2" s="33" t="s">
        <v>20</v>
      </c>
      <c r="AB2" s="33" t="s">
        <v>61</v>
      </c>
      <c r="AC2" s="33">
        <v>32</v>
      </c>
    </row>
    <row r="3" spans="1:32" x14ac:dyDescent="0.25">
      <c r="A3" t="s">
        <v>9</v>
      </c>
      <c r="B3" t="s">
        <v>118</v>
      </c>
      <c r="C3" t="s">
        <v>13</v>
      </c>
      <c r="D3">
        <v>2021</v>
      </c>
      <c r="E3" s="42" t="s">
        <v>11</v>
      </c>
      <c r="F3" s="33">
        <v>900</v>
      </c>
      <c r="G3" s="33" t="s">
        <v>14</v>
      </c>
      <c r="H3" s="33" t="s">
        <v>26</v>
      </c>
      <c r="I3" s="33" t="s">
        <v>27</v>
      </c>
      <c r="J3" s="33" t="s">
        <v>48</v>
      </c>
      <c r="K3" s="33" t="s">
        <v>14</v>
      </c>
      <c r="L3" s="33" t="s">
        <v>195</v>
      </c>
      <c r="M3" s="33" t="s">
        <v>32</v>
      </c>
      <c r="N3" s="33" t="s">
        <v>17</v>
      </c>
      <c r="O3" s="33">
        <v>2</v>
      </c>
      <c r="P3" s="33">
        <v>34</v>
      </c>
      <c r="Q3" s="33"/>
      <c r="R3" s="33">
        <v>50</v>
      </c>
      <c r="S3" s="33" t="s">
        <v>917</v>
      </c>
      <c r="T3" s="33" t="s">
        <v>14</v>
      </c>
      <c r="U3" s="33">
        <v>9</v>
      </c>
      <c r="V3" s="33">
        <v>11</v>
      </c>
      <c r="W3" s="43">
        <v>34</v>
      </c>
      <c r="X3" s="33">
        <f t="shared" si="0"/>
        <v>1</v>
      </c>
      <c r="Y3" s="15">
        <f t="shared" si="1"/>
        <v>4.5454545454545459</v>
      </c>
      <c r="Z3" s="15">
        <f t="shared" si="2"/>
        <v>3.5454545454545459</v>
      </c>
      <c r="AA3" s="33" t="s">
        <v>22</v>
      </c>
      <c r="AB3" s="33" t="s">
        <v>61</v>
      </c>
      <c r="AC3" s="33">
        <v>32</v>
      </c>
    </row>
    <row r="4" spans="1:32" x14ac:dyDescent="0.25">
      <c r="A4" t="s">
        <v>9</v>
      </c>
      <c r="B4" t="s">
        <v>118</v>
      </c>
      <c r="C4" t="s">
        <v>12</v>
      </c>
      <c r="D4">
        <v>2020</v>
      </c>
      <c r="E4" s="42" t="s">
        <v>11</v>
      </c>
      <c r="F4" s="33">
        <v>1070</v>
      </c>
      <c r="G4" s="33" t="s">
        <v>117</v>
      </c>
      <c r="H4" s="33" t="s">
        <v>26</v>
      </c>
      <c r="I4" s="33" t="s">
        <v>27</v>
      </c>
      <c r="J4" s="33" t="s">
        <v>48</v>
      </c>
      <c r="K4" s="33" t="s">
        <v>510</v>
      </c>
      <c r="L4" s="33" t="s">
        <v>200</v>
      </c>
      <c r="M4" s="33" t="s">
        <v>19</v>
      </c>
      <c r="N4" s="33" t="s">
        <v>23</v>
      </c>
      <c r="O4" s="33">
        <v>2</v>
      </c>
      <c r="P4" s="33">
        <v>34</v>
      </c>
      <c r="Q4" s="33"/>
      <c r="R4" s="33">
        <v>50</v>
      </c>
      <c r="S4" s="33" t="s">
        <v>917</v>
      </c>
      <c r="T4" s="33" t="s">
        <v>15</v>
      </c>
      <c r="U4" s="33">
        <v>11</v>
      </c>
      <c r="V4" s="33">
        <v>11</v>
      </c>
      <c r="W4" s="43">
        <v>34</v>
      </c>
      <c r="X4" s="33">
        <f t="shared" si="0"/>
        <v>1</v>
      </c>
      <c r="Y4" s="15">
        <f t="shared" si="1"/>
        <v>4.5454545454545459</v>
      </c>
      <c r="Z4" s="15">
        <f t="shared" si="2"/>
        <v>3.5454545454545459</v>
      </c>
      <c r="AA4" s="33" t="s">
        <v>20</v>
      </c>
      <c r="AB4" s="33" t="s">
        <v>61</v>
      </c>
      <c r="AC4" s="33">
        <v>32</v>
      </c>
    </row>
    <row r="5" spans="1:32" x14ac:dyDescent="0.25">
      <c r="A5" t="s">
        <v>9</v>
      </c>
      <c r="B5" t="s">
        <v>118</v>
      </c>
      <c r="C5" t="s">
        <v>13</v>
      </c>
      <c r="D5">
        <v>2020</v>
      </c>
      <c r="E5" s="42" t="s">
        <v>11</v>
      </c>
      <c r="F5" s="33">
        <v>850</v>
      </c>
      <c r="G5" s="33" t="s">
        <v>14</v>
      </c>
      <c r="H5" s="33" t="s">
        <v>26</v>
      </c>
      <c r="I5" s="33" t="s">
        <v>27</v>
      </c>
      <c r="J5" s="33" t="s">
        <v>48</v>
      </c>
      <c r="K5" s="33" t="s">
        <v>14</v>
      </c>
      <c r="L5" s="33" t="s">
        <v>195</v>
      </c>
      <c r="M5" s="33" t="s">
        <v>32</v>
      </c>
      <c r="N5" s="33" t="s">
        <v>17</v>
      </c>
      <c r="O5" s="33">
        <v>2</v>
      </c>
      <c r="P5" s="33">
        <v>34</v>
      </c>
      <c r="Q5" s="33"/>
      <c r="R5" s="33">
        <v>50</v>
      </c>
      <c r="S5" s="33" t="s">
        <v>917</v>
      </c>
      <c r="T5" s="33" t="s">
        <v>14</v>
      </c>
      <c r="U5" s="33">
        <v>9</v>
      </c>
      <c r="V5" s="33">
        <v>11</v>
      </c>
      <c r="W5" s="43">
        <v>34</v>
      </c>
      <c r="X5" s="33">
        <f t="shared" si="0"/>
        <v>1</v>
      </c>
      <c r="Y5" s="15">
        <f t="shared" si="1"/>
        <v>4.5454545454545459</v>
      </c>
      <c r="Z5" s="15">
        <f t="shared" si="2"/>
        <v>3.5454545454545459</v>
      </c>
      <c r="AA5" s="33" t="s">
        <v>22</v>
      </c>
      <c r="AB5" s="33" t="s">
        <v>61</v>
      </c>
      <c r="AC5" s="33">
        <v>32</v>
      </c>
    </row>
    <row r="6" spans="1:32" x14ac:dyDescent="0.25">
      <c r="A6" t="s">
        <v>9</v>
      </c>
      <c r="B6" t="s">
        <v>118</v>
      </c>
      <c r="C6" t="s">
        <v>51</v>
      </c>
      <c r="D6">
        <v>2021</v>
      </c>
      <c r="E6" s="42" t="s">
        <v>31</v>
      </c>
      <c r="F6" s="33">
        <v>420</v>
      </c>
      <c r="G6" s="33" t="s">
        <v>336</v>
      </c>
      <c r="H6" s="33" t="s">
        <v>26</v>
      </c>
      <c r="I6" s="33" t="s">
        <v>35</v>
      </c>
      <c r="J6" s="33" t="s">
        <v>48</v>
      </c>
      <c r="K6" s="33" t="s">
        <v>36</v>
      </c>
      <c r="L6" s="33" t="s">
        <v>32</v>
      </c>
      <c r="M6" s="33" t="s">
        <v>37</v>
      </c>
      <c r="N6" s="33" t="s">
        <v>32</v>
      </c>
      <c r="O6" s="33">
        <v>3</v>
      </c>
      <c r="P6" s="33">
        <v>28</v>
      </c>
      <c r="Q6" s="33">
        <v>38</v>
      </c>
      <c r="R6" s="33">
        <v>48</v>
      </c>
      <c r="S6" s="33" t="s">
        <v>917</v>
      </c>
      <c r="T6" s="33" t="s">
        <v>36</v>
      </c>
      <c r="U6" s="33">
        <v>7</v>
      </c>
      <c r="V6" s="33">
        <v>14</v>
      </c>
      <c r="W6" s="43">
        <v>34</v>
      </c>
      <c r="X6" s="33">
        <f t="shared" si="0"/>
        <v>0.82352941176470584</v>
      </c>
      <c r="Y6" s="15">
        <f t="shared" si="1"/>
        <v>3.4285714285714284</v>
      </c>
      <c r="Z6" s="15">
        <f t="shared" si="2"/>
        <v>2.6050420168067223</v>
      </c>
      <c r="AA6" s="33" t="s">
        <v>32</v>
      </c>
      <c r="AB6" s="33" t="s">
        <v>52</v>
      </c>
      <c r="AC6" s="33">
        <v>38</v>
      </c>
    </row>
    <row r="7" spans="1:32" x14ac:dyDescent="0.25">
      <c r="A7" t="s">
        <v>9</v>
      </c>
      <c r="B7" t="s">
        <v>118</v>
      </c>
      <c r="C7" t="s">
        <v>28</v>
      </c>
      <c r="D7">
        <v>2021</v>
      </c>
      <c r="E7" s="42" t="s">
        <v>31</v>
      </c>
      <c r="F7" s="33">
        <v>600</v>
      </c>
      <c r="G7" s="33" t="s">
        <v>881</v>
      </c>
      <c r="H7" s="33" t="s">
        <v>26</v>
      </c>
      <c r="I7" s="33" t="s">
        <v>32</v>
      </c>
      <c r="J7" s="33" t="s">
        <v>48</v>
      </c>
      <c r="K7" s="35" t="s">
        <v>453</v>
      </c>
      <c r="L7" s="33" t="s">
        <v>32</v>
      </c>
      <c r="M7" s="33" t="s">
        <v>37</v>
      </c>
      <c r="N7" s="33" t="s">
        <v>32</v>
      </c>
      <c r="O7" s="33">
        <v>2</v>
      </c>
      <c r="P7" s="33">
        <v>30</v>
      </c>
      <c r="Q7" s="33"/>
      <c r="R7" s="33">
        <v>46</v>
      </c>
      <c r="S7" s="33" t="s">
        <v>919</v>
      </c>
      <c r="T7" s="33" t="s">
        <v>38</v>
      </c>
      <c r="U7" s="33">
        <v>8</v>
      </c>
      <c r="V7" s="33">
        <v>11</v>
      </c>
      <c r="W7" s="43">
        <v>34</v>
      </c>
      <c r="X7" s="33">
        <f t="shared" si="0"/>
        <v>0.88235294117647056</v>
      </c>
      <c r="Y7" s="15">
        <f t="shared" si="1"/>
        <v>4.1818181818181817</v>
      </c>
      <c r="Z7" s="15">
        <f t="shared" si="2"/>
        <v>3.2994652406417111</v>
      </c>
      <c r="AA7" s="33" t="s">
        <v>22</v>
      </c>
      <c r="AB7" s="33" t="s">
        <v>61</v>
      </c>
      <c r="AC7" s="33">
        <v>38</v>
      </c>
    </row>
    <row r="8" spans="1:32" x14ac:dyDescent="0.25">
      <c r="A8" t="s">
        <v>9</v>
      </c>
      <c r="B8" t="s">
        <v>118</v>
      </c>
      <c r="C8" t="s">
        <v>29</v>
      </c>
      <c r="D8">
        <v>2021</v>
      </c>
      <c r="E8" s="42" t="s">
        <v>31</v>
      </c>
      <c r="F8" s="33">
        <v>500</v>
      </c>
      <c r="G8" s="33" t="s">
        <v>336</v>
      </c>
      <c r="H8" s="33" t="s">
        <v>26</v>
      </c>
      <c r="I8" s="33" t="s">
        <v>32</v>
      </c>
      <c r="J8" s="33" t="s">
        <v>48</v>
      </c>
      <c r="K8" s="33" t="s">
        <v>36</v>
      </c>
      <c r="L8" s="33" t="s">
        <v>32</v>
      </c>
      <c r="M8" s="33" t="s">
        <v>37</v>
      </c>
      <c r="N8" s="33" t="s">
        <v>32</v>
      </c>
      <c r="O8" s="33">
        <v>3</v>
      </c>
      <c r="P8" s="33">
        <v>28</v>
      </c>
      <c r="Q8" s="33">
        <v>38</v>
      </c>
      <c r="R8" s="33">
        <v>48</v>
      </c>
      <c r="S8" s="33" t="s">
        <v>917</v>
      </c>
      <c r="T8" s="33" t="s">
        <v>36</v>
      </c>
      <c r="U8" s="33">
        <v>7</v>
      </c>
      <c r="V8" s="33">
        <v>14</v>
      </c>
      <c r="W8" s="43">
        <v>34</v>
      </c>
      <c r="X8" s="33">
        <f t="shared" si="0"/>
        <v>0.82352941176470584</v>
      </c>
      <c r="Y8" s="15">
        <f t="shared" si="1"/>
        <v>3.4285714285714284</v>
      </c>
      <c r="Z8" s="15">
        <f t="shared" si="2"/>
        <v>2.6050420168067223</v>
      </c>
      <c r="AA8" s="33" t="s">
        <v>39</v>
      </c>
      <c r="AB8" s="33" t="s">
        <v>60</v>
      </c>
      <c r="AC8" s="33">
        <v>38</v>
      </c>
    </row>
    <row r="9" spans="1:32" x14ac:dyDescent="0.25">
      <c r="A9" t="s">
        <v>9</v>
      </c>
      <c r="B9" t="s">
        <v>118</v>
      </c>
      <c r="C9" t="s">
        <v>30</v>
      </c>
      <c r="D9">
        <v>2021</v>
      </c>
      <c r="E9" s="42" t="s">
        <v>31</v>
      </c>
      <c r="F9" s="33">
        <v>550</v>
      </c>
      <c r="G9" s="33" t="s">
        <v>42</v>
      </c>
      <c r="H9" s="33" t="s">
        <v>26</v>
      </c>
      <c r="I9" s="33" t="s">
        <v>43</v>
      </c>
      <c r="J9" s="33" t="s">
        <v>45</v>
      </c>
      <c r="K9" s="33" t="s">
        <v>36</v>
      </c>
      <c r="L9" s="33" t="s">
        <v>199</v>
      </c>
      <c r="M9" s="33" t="s">
        <v>37</v>
      </c>
      <c r="N9" s="33" t="s">
        <v>32</v>
      </c>
      <c r="O9" s="33">
        <v>3</v>
      </c>
      <c r="P9" s="33">
        <v>28</v>
      </c>
      <c r="Q9" s="33">
        <v>38</v>
      </c>
      <c r="R9" s="33">
        <v>48</v>
      </c>
      <c r="S9" s="33" t="s">
        <v>919</v>
      </c>
      <c r="T9" s="33" t="s">
        <v>38</v>
      </c>
      <c r="U9" s="33">
        <v>8</v>
      </c>
      <c r="V9" s="33">
        <v>11</v>
      </c>
      <c r="W9" s="43">
        <v>34</v>
      </c>
      <c r="X9" s="33">
        <f t="shared" si="0"/>
        <v>0.82352941176470584</v>
      </c>
      <c r="Y9" s="15">
        <f t="shared" si="1"/>
        <v>4.3636363636363633</v>
      </c>
      <c r="Z9" s="15">
        <f t="shared" si="2"/>
        <v>3.5401069518716577</v>
      </c>
      <c r="AA9" s="33" t="s">
        <v>32</v>
      </c>
      <c r="AB9" s="33" t="s">
        <v>46</v>
      </c>
      <c r="AC9" s="33">
        <v>38</v>
      </c>
    </row>
    <row r="10" spans="1:32" x14ac:dyDescent="0.25">
      <c r="A10" t="s">
        <v>9</v>
      </c>
      <c r="B10" t="s">
        <v>118</v>
      </c>
      <c r="C10" t="s">
        <v>41</v>
      </c>
      <c r="D10">
        <v>2021</v>
      </c>
      <c r="E10" s="42" t="s">
        <v>31</v>
      </c>
      <c r="F10" s="33">
        <v>470</v>
      </c>
      <c r="G10" s="33" t="s">
        <v>884</v>
      </c>
      <c r="H10" s="33" t="s">
        <v>26</v>
      </c>
      <c r="I10" s="33" t="s">
        <v>35</v>
      </c>
      <c r="J10" s="33" t="s">
        <v>48</v>
      </c>
      <c r="K10" s="33" t="s">
        <v>49</v>
      </c>
      <c r="L10" s="33" t="s">
        <v>32</v>
      </c>
      <c r="M10" s="33" t="s">
        <v>50</v>
      </c>
      <c r="N10" s="33" t="s">
        <v>32</v>
      </c>
      <c r="O10" s="33">
        <v>1</v>
      </c>
      <c r="P10" s="33">
        <v>42</v>
      </c>
      <c r="Q10" s="33"/>
      <c r="R10" s="44">
        <v>42</v>
      </c>
      <c r="S10" s="33" t="s">
        <v>917</v>
      </c>
      <c r="T10" s="33" t="s">
        <v>36</v>
      </c>
      <c r="U10" s="33">
        <v>7</v>
      </c>
      <c r="V10" s="33">
        <v>14</v>
      </c>
      <c r="W10" s="43">
        <v>34</v>
      </c>
      <c r="X10" s="33">
        <f t="shared" si="0"/>
        <v>1.2352941176470589</v>
      </c>
      <c r="Y10" s="15">
        <f t="shared" si="1"/>
        <v>3</v>
      </c>
      <c r="Z10" s="15">
        <f t="shared" si="2"/>
        <v>1.7647058823529411</v>
      </c>
      <c r="AA10" s="33" t="s">
        <v>32</v>
      </c>
      <c r="AB10" s="33" t="s">
        <v>46</v>
      </c>
      <c r="AC10" s="33">
        <v>38</v>
      </c>
    </row>
    <row r="11" spans="1:32" x14ac:dyDescent="0.25">
      <c r="A11" t="s">
        <v>9</v>
      </c>
      <c r="B11" t="s">
        <v>118</v>
      </c>
      <c r="C11" t="s">
        <v>47</v>
      </c>
      <c r="D11">
        <v>2021</v>
      </c>
      <c r="E11" s="42" t="s">
        <v>31</v>
      </c>
      <c r="F11" s="33">
        <v>420</v>
      </c>
      <c r="G11" s="33" t="s">
        <v>336</v>
      </c>
      <c r="H11" s="33" t="s">
        <v>26</v>
      </c>
      <c r="I11" s="33" t="s">
        <v>35</v>
      </c>
      <c r="J11" s="33" t="s">
        <v>48</v>
      </c>
      <c r="K11" s="33" t="s">
        <v>36</v>
      </c>
      <c r="L11" s="33" t="s">
        <v>32</v>
      </c>
      <c r="M11" s="33" t="s">
        <v>37</v>
      </c>
      <c r="N11" s="33" t="s">
        <v>32</v>
      </c>
      <c r="O11" s="33">
        <v>3</v>
      </c>
      <c r="P11" s="33">
        <v>28</v>
      </c>
      <c r="Q11" s="33">
        <v>38</v>
      </c>
      <c r="R11" s="43">
        <v>48</v>
      </c>
      <c r="S11" s="33" t="s">
        <v>917</v>
      </c>
      <c r="T11" s="33" t="s">
        <v>36</v>
      </c>
      <c r="U11" s="33">
        <v>7</v>
      </c>
      <c r="V11" s="33">
        <v>14</v>
      </c>
      <c r="W11" s="43">
        <v>34</v>
      </c>
      <c r="X11" s="33">
        <f t="shared" si="0"/>
        <v>0.82352941176470584</v>
      </c>
      <c r="Y11" s="15">
        <f t="shared" si="1"/>
        <v>3.4285714285714284</v>
      </c>
      <c r="Z11" s="15">
        <f t="shared" si="2"/>
        <v>2.6050420168067223</v>
      </c>
      <c r="AA11" s="33" t="s">
        <v>32</v>
      </c>
      <c r="AB11" s="33" t="s">
        <v>52</v>
      </c>
      <c r="AC11" s="33">
        <v>38</v>
      </c>
    </row>
    <row r="12" spans="1:32" x14ac:dyDescent="0.25">
      <c r="A12" t="s">
        <v>9</v>
      </c>
      <c r="B12" t="s">
        <v>118</v>
      </c>
      <c r="C12" t="s">
        <v>51</v>
      </c>
      <c r="D12">
        <v>2020</v>
      </c>
      <c r="E12" s="42" t="s">
        <v>31</v>
      </c>
      <c r="F12" s="33">
        <v>710</v>
      </c>
      <c r="G12" s="33" t="s">
        <v>881</v>
      </c>
      <c r="H12" s="33" t="s">
        <v>26</v>
      </c>
      <c r="I12" s="33" t="s">
        <v>32</v>
      </c>
      <c r="J12" s="33" t="s">
        <v>48</v>
      </c>
      <c r="K12" s="35" t="s">
        <v>453</v>
      </c>
      <c r="L12" s="33" t="s">
        <v>32</v>
      </c>
      <c r="M12" s="33" t="s">
        <v>37</v>
      </c>
      <c r="N12" s="33" t="s">
        <v>32</v>
      </c>
      <c r="O12" s="33">
        <v>2</v>
      </c>
      <c r="P12" s="33">
        <v>30</v>
      </c>
      <c r="Q12" s="33"/>
      <c r="R12" s="33">
        <v>46</v>
      </c>
      <c r="S12" s="33" t="s">
        <v>919</v>
      </c>
      <c r="T12" s="33" t="s">
        <v>38</v>
      </c>
      <c r="U12" s="33">
        <v>8</v>
      </c>
      <c r="V12" s="33">
        <v>11</v>
      </c>
      <c r="W12" s="43">
        <v>34</v>
      </c>
      <c r="X12" s="33">
        <f t="shared" si="0"/>
        <v>0.88235294117647056</v>
      </c>
      <c r="Y12" s="15">
        <f t="shared" si="1"/>
        <v>4.1818181818181817</v>
      </c>
      <c r="Z12" s="15">
        <f t="shared" si="2"/>
        <v>3.2994652406417111</v>
      </c>
      <c r="AA12" s="33" t="s">
        <v>22</v>
      </c>
      <c r="AB12" s="33" t="s">
        <v>61</v>
      </c>
      <c r="AC12" s="33">
        <v>38</v>
      </c>
    </row>
    <row r="13" spans="1:32" x14ac:dyDescent="0.25">
      <c r="A13" t="s">
        <v>9</v>
      </c>
      <c r="B13" t="s">
        <v>118</v>
      </c>
      <c r="C13" t="s">
        <v>30</v>
      </c>
      <c r="D13">
        <v>2020</v>
      </c>
      <c r="E13" s="42" t="s">
        <v>31</v>
      </c>
      <c r="F13" s="33">
        <v>580</v>
      </c>
      <c r="G13" s="33" t="s">
        <v>881</v>
      </c>
      <c r="H13" s="33" t="s">
        <v>26</v>
      </c>
      <c r="I13" s="33" t="s">
        <v>32</v>
      </c>
      <c r="J13" s="33" t="s">
        <v>48</v>
      </c>
      <c r="K13" s="35" t="s">
        <v>453</v>
      </c>
      <c r="L13" s="33" t="s">
        <v>32</v>
      </c>
      <c r="M13" s="33" t="s">
        <v>37</v>
      </c>
      <c r="N13" s="33" t="s">
        <v>32</v>
      </c>
      <c r="O13" s="33">
        <v>2</v>
      </c>
      <c r="P13" s="33">
        <v>30</v>
      </c>
      <c r="Q13" s="33"/>
      <c r="R13" s="33">
        <v>46</v>
      </c>
      <c r="S13" s="33" t="s">
        <v>919</v>
      </c>
      <c r="T13" s="33" t="s">
        <v>38</v>
      </c>
      <c r="U13" s="33">
        <v>8</v>
      </c>
      <c r="V13" s="33">
        <v>11</v>
      </c>
      <c r="W13" s="43">
        <v>34</v>
      </c>
      <c r="X13" s="33">
        <f t="shared" si="0"/>
        <v>0.88235294117647056</v>
      </c>
      <c r="Y13" s="15">
        <f t="shared" si="1"/>
        <v>4.1818181818181817</v>
      </c>
      <c r="Z13" s="15">
        <f t="shared" si="2"/>
        <v>3.2994652406417111</v>
      </c>
      <c r="AA13" s="33" t="s">
        <v>22</v>
      </c>
      <c r="AB13" s="33" t="s">
        <v>61</v>
      </c>
      <c r="AC13" s="33">
        <v>38</v>
      </c>
    </row>
    <row r="14" spans="1:32" x14ac:dyDescent="0.25">
      <c r="A14" t="s">
        <v>9</v>
      </c>
      <c r="B14" t="s">
        <v>118</v>
      </c>
      <c r="C14" t="s">
        <v>28</v>
      </c>
      <c r="D14">
        <v>2020</v>
      </c>
      <c r="E14" s="42" t="s">
        <v>31</v>
      </c>
      <c r="F14" s="33">
        <v>470</v>
      </c>
      <c r="G14" s="33" t="s">
        <v>336</v>
      </c>
      <c r="H14" s="33" t="s">
        <v>26</v>
      </c>
      <c r="I14" s="33" t="s">
        <v>32</v>
      </c>
      <c r="J14" s="33" t="s">
        <v>48</v>
      </c>
      <c r="K14" s="33" t="s">
        <v>36</v>
      </c>
      <c r="L14" s="33" t="s">
        <v>32</v>
      </c>
      <c r="M14" s="33" t="s">
        <v>37</v>
      </c>
      <c r="N14" s="33" t="s">
        <v>32</v>
      </c>
      <c r="O14" s="33">
        <v>3</v>
      </c>
      <c r="P14" s="33">
        <v>28</v>
      </c>
      <c r="Q14" s="33">
        <v>38</v>
      </c>
      <c r="R14" s="43">
        <v>48</v>
      </c>
      <c r="S14" s="33" t="s">
        <v>917</v>
      </c>
      <c r="T14" s="33" t="s">
        <v>36</v>
      </c>
      <c r="U14" s="33">
        <v>7</v>
      </c>
      <c r="V14" s="33">
        <v>14</v>
      </c>
      <c r="W14" s="43">
        <v>34</v>
      </c>
      <c r="X14" s="33">
        <f t="shared" si="0"/>
        <v>0.82352941176470584</v>
      </c>
      <c r="Y14" s="15">
        <f t="shared" si="1"/>
        <v>3.4285714285714284</v>
      </c>
      <c r="Z14" s="15">
        <f t="shared" si="2"/>
        <v>2.6050420168067223</v>
      </c>
      <c r="AA14" s="33" t="s">
        <v>53</v>
      </c>
      <c r="AB14" s="33" t="s">
        <v>60</v>
      </c>
      <c r="AC14" s="33">
        <v>38</v>
      </c>
    </row>
    <row r="15" spans="1:32" x14ac:dyDescent="0.25">
      <c r="A15" t="s">
        <v>9</v>
      </c>
      <c r="B15" t="s">
        <v>118</v>
      </c>
      <c r="C15" t="s">
        <v>29</v>
      </c>
      <c r="D15">
        <v>2020</v>
      </c>
      <c r="E15" s="42" t="s">
        <v>31</v>
      </c>
      <c r="F15" s="33">
        <v>510</v>
      </c>
      <c r="G15" s="33" t="s">
        <v>42</v>
      </c>
      <c r="H15" s="33" t="s">
        <v>26</v>
      </c>
      <c r="I15" s="33" t="s">
        <v>43</v>
      </c>
      <c r="J15" s="33" t="s">
        <v>45</v>
      </c>
      <c r="K15" s="33" t="s">
        <v>36</v>
      </c>
      <c r="L15" s="33" t="s">
        <v>199</v>
      </c>
      <c r="M15" s="33" t="s">
        <v>37</v>
      </c>
      <c r="N15" s="33" t="s">
        <v>54</v>
      </c>
      <c r="O15" s="33">
        <v>3</v>
      </c>
      <c r="P15" s="33">
        <v>28</v>
      </c>
      <c r="Q15" s="33">
        <v>38</v>
      </c>
      <c r="R15" s="43">
        <v>48</v>
      </c>
      <c r="S15" s="33" t="s">
        <v>919</v>
      </c>
      <c r="T15" s="33" t="s">
        <v>38</v>
      </c>
      <c r="U15" s="33">
        <v>8</v>
      </c>
      <c r="V15" s="33">
        <v>11</v>
      </c>
      <c r="W15" s="43">
        <v>34</v>
      </c>
      <c r="X15" s="33">
        <f t="shared" si="0"/>
        <v>0.82352941176470584</v>
      </c>
      <c r="Y15" s="15">
        <f t="shared" si="1"/>
        <v>4.3636363636363633</v>
      </c>
      <c r="Z15" s="15">
        <f t="shared" si="2"/>
        <v>3.5401069518716577</v>
      </c>
      <c r="AA15" s="33" t="s">
        <v>32</v>
      </c>
      <c r="AB15" s="33" t="s">
        <v>46</v>
      </c>
      <c r="AC15" s="33">
        <v>38</v>
      </c>
    </row>
    <row r="16" spans="1:32" x14ac:dyDescent="0.25">
      <c r="A16" t="s">
        <v>9</v>
      </c>
      <c r="B16" t="s">
        <v>118</v>
      </c>
      <c r="C16" t="s">
        <v>41</v>
      </c>
      <c r="D16">
        <v>2020</v>
      </c>
      <c r="E16" s="42" t="s">
        <v>31</v>
      </c>
      <c r="F16" s="33">
        <v>410</v>
      </c>
      <c r="G16" s="33" t="s">
        <v>884</v>
      </c>
      <c r="H16" s="33" t="s">
        <v>26</v>
      </c>
      <c r="I16" s="33" t="s">
        <v>35</v>
      </c>
      <c r="J16" s="33" t="s">
        <v>48</v>
      </c>
      <c r="K16" s="33" t="s">
        <v>49</v>
      </c>
      <c r="L16" s="33" t="s">
        <v>32</v>
      </c>
      <c r="M16" s="33" t="s">
        <v>50</v>
      </c>
      <c r="N16" s="33" t="s">
        <v>32</v>
      </c>
      <c r="O16" s="33">
        <v>1</v>
      </c>
      <c r="P16" s="33">
        <v>42</v>
      </c>
      <c r="Q16" s="33"/>
      <c r="R16" s="44">
        <v>42</v>
      </c>
      <c r="S16" s="33" t="s">
        <v>917</v>
      </c>
      <c r="T16" s="33" t="s">
        <v>36</v>
      </c>
      <c r="U16" s="33">
        <v>7</v>
      </c>
      <c r="V16" s="33">
        <v>14</v>
      </c>
      <c r="W16" s="43">
        <v>34</v>
      </c>
      <c r="X16" s="33">
        <f t="shared" si="0"/>
        <v>1.2352941176470589</v>
      </c>
      <c r="Y16" s="15">
        <f t="shared" si="1"/>
        <v>3</v>
      </c>
      <c r="Z16" s="15">
        <f t="shared" si="2"/>
        <v>1.7647058823529411</v>
      </c>
      <c r="AA16" s="33" t="s">
        <v>32</v>
      </c>
      <c r="AB16" s="33" t="s">
        <v>46</v>
      </c>
      <c r="AC16" s="33">
        <v>38</v>
      </c>
    </row>
    <row r="17" spans="1:31" x14ac:dyDescent="0.25">
      <c r="A17" t="s">
        <v>55</v>
      </c>
      <c r="B17" t="s">
        <v>119</v>
      </c>
      <c r="C17" t="s">
        <v>56</v>
      </c>
      <c r="D17">
        <v>2020</v>
      </c>
      <c r="E17" s="42" t="s">
        <v>58</v>
      </c>
      <c r="F17" s="33">
        <v>550</v>
      </c>
      <c r="G17" s="33" t="s">
        <v>59</v>
      </c>
      <c r="H17" s="33" t="s">
        <v>26</v>
      </c>
      <c r="I17" s="33" t="s">
        <v>43</v>
      </c>
      <c r="J17" s="33" t="s">
        <v>45</v>
      </c>
      <c r="K17" s="33" t="s">
        <v>59</v>
      </c>
      <c r="L17" s="33" t="s">
        <v>32</v>
      </c>
      <c r="M17" s="33" t="s">
        <v>50</v>
      </c>
      <c r="N17" s="33" t="s">
        <v>32</v>
      </c>
      <c r="O17" s="33">
        <v>2</v>
      </c>
      <c r="P17" s="33">
        <v>28</v>
      </c>
      <c r="Q17" s="33"/>
      <c r="R17" s="33">
        <v>44</v>
      </c>
      <c r="S17" s="33" t="s">
        <v>919</v>
      </c>
      <c r="T17" s="33" t="s">
        <v>38</v>
      </c>
      <c r="U17" s="33">
        <v>8</v>
      </c>
      <c r="V17" s="33">
        <v>11</v>
      </c>
      <c r="W17" s="43">
        <v>34</v>
      </c>
      <c r="X17" s="33">
        <f t="shared" si="0"/>
        <v>0.82352941176470584</v>
      </c>
      <c r="Y17" s="15">
        <f t="shared" si="1"/>
        <v>4</v>
      </c>
      <c r="Z17" s="15">
        <f t="shared" si="2"/>
        <v>3.1764705882352944</v>
      </c>
      <c r="AA17" s="33" t="s">
        <v>39</v>
      </c>
      <c r="AB17" s="33" t="s">
        <v>60</v>
      </c>
      <c r="AC17" s="33">
        <v>45</v>
      </c>
      <c r="AD17" s="33"/>
      <c r="AE17" s="33"/>
    </row>
    <row r="18" spans="1:31" x14ac:dyDescent="0.25">
      <c r="A18" t="s">
        <v>55</v>
      </c>
      <c r="B18" t="s">
        <v>119</v>
      </c>
      <c r="C18" t="s">
        <v>57</v>
      </c>
      <c r="D18">
        <v>2020</v>
      </c>
      <c r="E18" s="42" t="s">
        <v>58</v>
      </c>
      <c r="F18" s="33">
        <v>410</v>
      </c>
      <c r="G18" s="33" t="s">
        <v>882</v>
      </c>
      <c r="H18" s="33" t="s">
        <v>26</v>
      </c>
      <c r="I18" s="33" t="s">
        <v>625</v>
      </c>
      <c r="J18" s="33" t="s">
        <v>48</v>
      </c>
      <c r="K18" s="33" t="s">
        <v>49</v>
      </c>
      <c r="L18" s="33" t="s">
        <v>32</v>
      </c>
      <c r="M18" s="33" t="s">
        <v>50</v>
      </c>
      <c r="N18" s="33" t="s">
        <v>62</v>
      </c>
      <c r="O18" s="33">
        <v>1</v>
      </c>
      <c r="P18" s="33">
        <v>42</v>
      </c>
      <c r="Q18" s="33"/>
      <c r="R18" s="44">
        <v>42</v>
      </c>
      <c r="S18" s="33" t="s">
        <v>917</v>
      </c>
      <c r="T18" s="33" t="s">
        <v>36</v>
      </c>
      <c r="U18" s="33">
        <v>7</v>
      </c>
      <c r="V18" s="33">
        <v>14</v>
      </c>
      <c r="W18" s="43">
        <v>34</v>
      </c>
      <c r="X18" s="33">
        <f t="shared" si="0"/>
        <v>1.2352941176470589</v>
      </c>
      <c r="Y18" s="15">
        <f t="shared" si="1"/>
        <v>3</v>
      </c>
      <c r="Z18" s="15">
        <f t="shared" si="2"/>
        <v>1.7647058823529411</v>
      </c>
      <c r="AA18" s="33" t="s">
        <v>32</v>
      </c>
      <c r="AB18" s="33" t="s">
        <v>46</v>
      </c>
      <c r="AC18" s="33">
        <v>45</v>
      </c>
      <c r="AD18" s="33"/>
      <c r="AE18" s="33"/>
    </row>
    <row r="19" spans="1:31" x14ac:dyDescent="0.25">
      <c r="A19" t="s">
        <v>55</v>
      </c>
      <c r="B19" t="s">
        <v>119</v>
      </c>
      <c r="C19" t="s">
        <v>63</v>
      </c>
      <c r="D19">
        <v>2021</v>
      </c>
      <c r="E19" s="42" t="s">
        <v>31</v>
      </c>
      <c r="F19" s="33">
        <v>750</v>
      </c>
      <c r="G19" s="33" t="s">
        <v>38</v>
      </c>
      <c r="H19" s="33" t="s">
        <v>26</v>
      </c>
      <c r="I19" s="33" t="s">
        <v>107</v>
      </c>
      <c r="J19" s="33" t="s">
        <v>48</v>
      </c>
      <c r="K19" s="33" t="s">
        <v>108</v>
      </c>
      <c r="L19" s="33" t="s">
        <v>201</v>
      </c>
      <c r="M19" s="33" t="s">
        <v>32</v>
      </c>
      <c r="N19" s="33" t="s">
        <v>133</v>
      </c>
      <c r="O19" s="33">
        <v>2</v>
      </c>
      <c r="P19" s="33">
        <v>30</v>
      </c>
      <c r="Q19" s="33"/>
      <c r="R19" s="33">
        <v>46</v>
      </c>
      <c r="S19" s="33" t="s">
        <v>919</v>
      </c>
      <c r="T19" s="33" t="s">
        <v>109</v>
      </c>
      <c r="U19" s="33">
        <v>9</v>
      </c>
      <c r="V19" s="33">
        <v>11</v>
      </c>
      <c r="W19" s="43">
        <v>36</v>
      </c>
      <c r="X19" s="33">
        <f t="shared" si="0"/>
        <v>0.83333333333333337</v>
      </c>
      <c r="Y19" s="15">
        <f t="shared" si="1"/>
        <v>4.1818181818181817</v>
      </c>
      <c r="Z19" s="15">
        <f t="shared" si="2"/>
        <v>3.3484848484848482</v>
      </c>
      <c r="AA19" s="33" t="s">
        <v>22</v>
      </c>
      <c r="AB19" s="33" t="s">
        <v>61</v>
      </c>
      <c r="AC19" s="33">
        <v>38</v>
      </c>
      <c r="AD19" s="33"/>
      <c r="AE19" s="33"/>
    </row>
    <row r="20" spans="1:31" x14ac:dyDescent="0.25">
      <c r="A20" t="s">
        <v>55</v>
      </c>
      <c r="B20" t="s">
        <v>119</v>
      </c>
      <c r="C20" t="s">
        <v>64</v>
      </c>
      <c r="D20">
        <v>2021</v>
      </c>
      <c r="E20" s="42" t="s">
        <v>31</v>
      </c>
      <c r="F20" s="33">
        <v>500</v>
      </c>
      <c r="G20" s="33" t="s">
        <v>336</v>
      </c>
      <c r="H20" s="33" t="s">
        <v>26</v>
      </c>
      <c r="I20" s="33" t="s">
        <v>35</v>
      </c>
      <c r="J20" s="33" t="s">
        <v>48</v>
      </c>
      <c r="K20" s="33" t="s">
        <v>36</v>
      </c>
      <c r="L20" s="33" t="s">
        <v>32</v>
      </c>
      <c r="M20" s="33" t="s">
        <v>37</v>
      </c>
      <c r="N20" s="33" t="s">
        <v>32</v>
      </c>
      <c r="O20" s="33">
        <v>3</v>
      </c>
      <c r="P20" s="33">
        <v>28</v>
      </c>
      <c r="Q20" s="33">
        <v>38</v>
      </c>
      <c r="R20" s="33">
        <v>48</v>
      </c>
      <c r="S20" s="33" t="s">
        <v>917</v>
      </c>
      <c r="T20" s="33" t="s">
        <v>36</v>
      </c>
      <c r="U20" s="33">
        <v>7</v>
      </c>
      <c r="V20" s="33">
        <v>14</v>
      </c>
      <c r="W20" s="33">
        <v>34</v>
      </c>
      <c r="X20" s="33">
        <f t="shared" si="0"/>
        <v>0.82352941176470584</v>
      </c>
      <c r="Y20" s="15">
        <f t="shared" si="1"/>
        <v>3.4285714285714284</v>
      </c>
      <c r="Z20" s="15">
        <f t="shared" si="2"/>
        <v>2.6050420168067223</v>
      </c>
      <c r="AA20" s="33" t="s">
        <v>112</v>
      </c>
      <c r="AB20" s="33" t="s">
        <v>60</v>
      </c>
      <c r="AC20" s="33">
        <v>38</v>
      </c>
      <c r="AD20" s="33"/>
      <c r="AE20" s="33"/>
    </row>
    <row r="21" spans="1:31" x14ac:dyDescent="0.25">
      <c r="A21" t="s">
        <v>55</v>
      </c>
      <c r="B21" t="s">
        <v>119</v>
      </c>
      <c r="C21" t="s">
        <v>65</v>
      </c>
      <c r="D21">
        <v>2021</v>
      </c>
      <c r="E21" s="42" t="s">
        <v>31</v>
      </c>
      <c r="F21" s="33">
        <v>420</v>
      </c>
      <c r="G21" s="33" t="s">
        <v>336</v>
      </c>
      <c r="H21" s="33" t="s">
        <v>26</v>
      </c>
      <c r="I21" s="33" t="s">
        <v>35</v>
      </c>
      <c r="J21" s="33" t="s">
        <v>48</v>
      </c>
      <c r="K21" s="33" t="s">
        <v>36</v>
      </c>
      <c r="L21" s="33" t="s">
        <v>32</v>
      </c>
      <c r="M21" s="33" t="s">
        <v>37</v>
      </c>
      <c r="N21" s="33" t="s">
        <v>32</v>
      </c>
      <c r="O21" s="33">
        <v>3</v>
      </c>
      <c r="P21" s="33">
        <v>28</v>
      </c>
      <c r="Q21" s="33">
        <v>38</v>
      </c>
      <c r="R21" s="33">
        <v>48</v>
      </c>
      <c r="S21" s="33" t="s">
        <v>917</v>
      </c>
      <c r="T21" s="33" t="s">
        <v>36</v>
      </c>
      <c r="U21" s="33">
        <v>7</v>
      </c>
      <c r="V21" s="33">
        <v>14</v>
      </c>
      <c r="W21" s="33">
        <v>34</v>
      </c>
      <c r="X21" s="33">
        <f t="shared" si="0"/>
        <v>0.82352941176470584</v>
      </c>
      <c r="Y21" s="15">
        <f t="shared" si="1"/>
        <v>3.4285714285714284</v>
      </c>
      <c r="Z21" s="15">
        <f t="shared" si="2"/>
        <v>2.6050420168067223</v>
      </c>
      <c r="AA21" s="33" t="s">
        <v>32</v>
      </c>
      <c r="AB21" s="33" t="s">
        <v>52</v>
      </c>
      <c r="AC21" s="33">
        <v>38</v>
      </c>
      <c r="AD21" s="33"/>
      <c r="AE21" s="33"/>
    </row>
    <row r="22" spans="1:31" x14ac:dyDescent="0.25">
      <c r="A22" t="s">
        <v>55</v>
      </c>
      <c r="B22" t="s">
        <v>119</v>
      </c>
      <c r="C22" t="s">
        <v>66</v>
      </c>
      <c r="D22">
        <v>2021</v>
      </c>
      <c r="E22" s="42" t="s">
        <v>31</v>
      </c>
      <c r="F22" s="33">
        <v>550</v>
      </c>
      <c r="G22" s="33" t="s">
        <v>881</v>
      </c>
      <c r="H22" s="33" t="s">
        <v>26</v>
      </c>
      <c r="I22" s="33" t="s">
        <v>43</v>
      </c>
      <c r="J22" s="33" t="s">
        <v>45</v>
      </c>
      <c r="K22" s="33" t="s">
        <v>59</v>
      </c>
      <c r="L22" s="33" t="s">
        <v>32</v>
      </c>
      <c r="M22" s="33" t="s">
        <v>50</v>
      </c>
      <c r="N22" s="33" t="s">
        <v>32</v>
      </c>
      <c r="O22" s="33">
        <v>2</v>
      </c>
      <c r="P22" s="33">
        <v>28</v>
      </c>
      <c r="Q22" s="33"/>
      <c r="R22" s="33">
        <v>44</v>
      </c>
      <c r="S22" s="33" t="s">
        <v>919</v>
      </c>
      <c r="T22" s="33" t="s">
        <v>38</v>
      </c>
      <c r="U22" s="33">
        <v>8</v>
      </c>
      <c r="V22" s="33">
        <v>11</v>
      </c>
      <c r="W22" s="33">
        <v>34</v>
      </c>
      <c r="X22" s="33">
        <f t="shared" si="0"/>
        <v>0.82352941176470584</v>
      </c>
      <c r="Y22" s="15">
        <f t="shared" si="1"/>
        <v>4</v>
      </c>
      <c r="Z22" s="15">
        <f t="shared" si="2"/>
        <v>3.1764705882352944</v>
      </c>
      <c r="AA22" s="33" t="s">
        <v>39</v>
      </c>
      <c r="AB22" s="33" t="s">
        <v>60</v>
      </c>
      <c r="AC22" s="33">
        <v>45</v>
      </c>
      <c r="AD22" s="33"/>
      <c r="AE22" s="33"/>
    </row>
    <row r="23" spans="1:31" x14ac:dyDescent="0.25">
      <c r="A23" t="s">
        <v>55</v>
      </c>
      <c r="B23" t="s">
        <v>119</v>
      </c>
      <c r="C23" t="s">
        <v>56</v>
      </c>
      <c r="D23">
        <v>2021</v>
      </c>
      <c r="E23" s="42" t="s">
        <v>31</v>
      </c>
      <c r="F23" s="33">
        <v>470</v>
      </c>
      <c r="G23" s="33" t="s">
        <v>882</v>
      </c>
      <c r="H23" s="33" t="s">
        <v>26</v>
      </c>
      <c r="I23" s="33" t="s">
        <v>625</v>
      </c>
      <c r="J23" s="33" t="s">
        <v>48</v>
      </c>
      <c r="K23" s="33" t="s">
        <v>49</v>
      </c>
      <c r="L23" s="33" t="s">
        <v>32</v>
      </c>
      <c r="M23" s="33" t="s">
        <v>50</v>
      </c>
      <c r="N23" s="33" t="s">
        <v>62</v>
      </c>
      <c r="O23" s="33">
        <v>1</v>
      </c>
      <c r="P23" s="33">
        <v>42</v>
      </c>
      <c r="Q23" s="33"/>
      <c r="R23" s="36">
        <v>42</v>
      </c>
      <c r="S23" s="33" t="s">
        <v>917</v>
      </c>
      <c r="T23" s="33" t="s">
        <v>36</v>
      </c>
      <c r="U23" s="33">
        <v>7</v>
      </c>
      <c r="V23" s="33">
        <v>14</v>
      </c>
      <c r="W23" s="33">
        <v>34</v>
      </c>
      <c r="X23" s="33">
        <f t="shared" si="0"/>
        <v>1.2352941176470589</v>
      </c>
      <c r="Y23" s="15">
        <f t="shared" si="1"/>
        <v>3</v>
      </c>
      <c r="Z23" s="15">
        <f t="shared" si="2"/>
        <v>1.7647058823529411</v>
      </c>
      <c r="AA23" s="33" t="s">
        <v>32</v>
      </c>
      <c r="AB23" s="33" t="s">
        <v>46</v>
      </c>
      <c r="AC23" s="33">
        <v>45</v>
      </c>
      <c r="AD23" s="33"/>
      <c r="AE23" s="33"/>
    </row>
    <row r="24" spans="1:31" x14ac:dyDescent="0.25">
      <c r="A24" t="s">
        <v>55</v>
      </c>
      <c r="B24" t="s">
        <v>119</v>
      </c>
      <c r="C24" t="s">
        <v>57</v>
      </c>
      <c r="D24">
        <v>2021</v>
      </c>
      <c r="E24" s="42" t="s">
        <v>31</v>
      </c>
      <c r="F24" s="33">
        <v>830</v>
      </c>
      <c r="G24" s="33" t="s">
        <v>38</v>
      </c>
      <c r="H24" s="33" t="s">
        <v>26</v>
      </c>
      <c r="I24" s="33" t="s">
        <v>107</v>
      </c>
      <c r="J24" s="33" t="s">
        <v>48</v>
      </c>
      <c r="K24" s="33" t="s">
        <v>108</v>
      </c>
      <c r="L24" s="33" t="s">
        <v>201</v>
      </c>
      <c r="M24" s="33" t="s">
        <v>32</v>
      </c>
      <c r="N24" s="33" t="s">
        <v>133</v>
      </c>
      <c r="O24" s="33">
        <v>2</v>
      </c>
      <c r="P24" s="33">
        <v>30</v>
      </c>
      <c r="Q24" s="33"/>
      <c r="R24" s="33">
        <v>46</v>
      </c>
      <c r="S24" s="33" t="s">
        <v>919</v>
      </c>
      <c r="T24" s="33" t="s">
        <v>109</v>
      </c>
      <c r="U24" s="33">
        <v>9</v>
      </c>
      <c r="V24" s="33">
        <v>11</v>
      </c>
      <c r="W24" s="33">
        <v>36</v>
      </c>
      <c r="X24" s="33">
        <f t="shared" si="0"/>
        <v>0.83333333333333337</v>
      </c>
      <c r="Y24" s="15">
        <f t="shared" si="1"/>
        <v>4.1818181818181817</v>
      </c>
      <c r="Z24" s="15">
        <f t="shared" si="2"/>
        <v>3.3484848484848482</v>
      </c>
      <c r="AA24" s="33" t="s">
        <v>22</v>
      </c>
      <c r="AB24" s="33" t="s">
        <v>61</v>
      </c>
      <c r="AC24" s="33">
        <v>38</v>
      </c>
      <c r="AD24" s="33"/>
      <c r="AE24" s="33"/>
    </row>
    <row r="25" spans="1:31" x14ac:dyDescent="0.25">
      <c r="A25" t="s">
        <v>55</v>
      </c>
      <c r="B25" t="s">
        <v>119</v>
      </c>
      <c r="C25" t="s">
        <v>63</v>
      </c>
      <c r="D25">
        <v>2020</v>
      </c>
      <c r="E25" s="42" t="s">
        <v>31</v>
      </c>
      <c r="F25" s="33">
        <v>710</v>
      </c>
      <c r="G25" s="33" t="s">
        <v>38</v>
      </c>
      <c r="H25" s="33" t="s">
        <v>26</v>
      </c>
      <c r="I25" s="33" t="s">
        <v>32</v>
      </c>
      <c r="J25" s="33" t="s">
        <v>48</v>
      </c>
      <c r="K25" s="35" t="s">
        <v>453</v>
      </c>
      <c r="L25" s="33" t="s">
        <v>32</v>
      </c>
      <c r="M25" s="33" t="s">
        <v>37</v>
      </c>
      <c r="N25" s="33" t="s">
        <v>32</v>
      </c>
      <c r="O25" s="33">
        <v>2</v>
      </c>
      <c r="P25" s="33">
        <v>30</v>
      </c>
      <c r="Q25" s="33"/>
      <c r="R25" s="33">
        <v>46</v>
      </c>
      <c r="S25" s="33" t="s">
        <v>919</v>
      </c>
      <c r="T25" s="33" t="s">
        <v>38</v>
      </c>
      <c r="U25" s="33">
        <v>8</v>
      </c>
      <c r="V25" s="33">
        <v>11</v>
      </c>
      <c r="W25" s="33">
        <v>34</v>
      </c>
      <c r="X25" s="33">
        <f t="shared" si="0"/>
        <v>0.88235294117647056</v>
      </c>
      <c r="Y25" s="15">
        <f t="shared" si="1"/>
        <v>4.1818181818181817</v>
      </c>
      <c r="Z25" s="15">
        <f t="shared" si="2"/>
        <v>3.2994652406417111</v>
      </c>
      <c r="AA25" s="33" t="s">
        <v>53</v>
      </c>
      <c r="AB25" s="33" t="s">
        <v>60</v>
      </c>
      <c r="AC25" s="33">
        <v>38</v>
      </c>
      <c r="AD25" s="33"/>
      <c r="AE25" s="33"/>
    </row>
    <row r="26" spans="1:31" x14ac:dyDescent="0.25">
      <c r="A26" t="s">
        <v>55</v>
      </c>
      <c r="B26" t="s">
        <v>119</v>
      </c>
      <c r="C26" t="s">
        <v>67</v>
      </c>
      <c r="D26">
        <v>2020</v>
      </c>
      <c r="E26" s="42" t="s">
        <v>31</v>
      </c>
      <c r="F26" s="33">
        <v>580</v>
      </c>
      <c r="G26" s="33" t="s">
        <v>38</v>
      </c>
      <c r="H26" s="33" t="s">
        <v>26</v>
      </c>
      <c r="I26" s="33" t="s">
        <v>32</v>
      </c>
      <c r="J26" s="33" t="s">
        <v>48</v>
      </c>
      <c r="K26" s="35" t="s">
        <v>453</v>
      </c>
      <c r="L26" s="33" t="s">
        <v>32</v>
      </c>
      <c r="M26" s="33" t="s">
        <v>37</v>
      </c>
      <c r="N26" s="33" t="s">
        <v>32</v>
      </c>
      <c r="O26" s="33">
        <v>2</v>
      </c>
      <c r="P26" s="33">
        <v>30</v>
      </c>
      <c r="Q26" s="33"/>
      <c r="R26" s="33">
        <v>46</v>
      </c>
      <c r="S26" s="33" t="s">
        <v>919</v>
      </c>
      <c r="T26" s="33" t="s">
        <v>38</v>
      </c>
      <c r="U26" s="33">
        <v>8</v>
      </c>
      <c r="V26" s="33">
        <v>11</v>
      </c>
      <c r="W26" s="33">
        <v>34</v>
      </c>
      <c r="X26" s="33">
        <f t="shared" si="0"/>
        <v>0.88235294117647056</v>
      </c>
      <c r="Y26" s="15">
        <f t="shared" si="1"/>
        <v>4.1818181818181817</v>
      </c>
      <c r="Z26" s="15">
        <f t="shared" si="2"/>
        <v>3.2994652406417111</v>
      </c>
      <c r="AA26" s="33" t="s">
        <v>22</v>
      </c>
      <c r="AB26" s="33" t="s">
        <v>61</v>
      </c>
      <c r="AC26" s="33">
        <v>38</v>
      </c>
      <c r="AD26" s="33"/>
      <c r="AE26" s="33"/>
    </row>
    <row r="27" spans="1:31" x14ac:dyDescent="0.25">
      <c r="A27" t="s">
        <v>55</v>
      </c>
      <c r="B27" t="s">
        <v>119</v>
      </c>
      <c r="C27" t="s">
        <v>65</v>
      </c>
      <c r="D27">
        <v>2020</v>
      </c>
      <c r="E27" s="42" t="s">
        <v>31</v>
      </c>
      <c r="F27" s="33">
        <v>470</v>
      </c>
      <c r="G27" s="33" t="s">
        <v>336</v>
      </c>
      <c r="H27" s="33" t="s">
        <v>26</v>
      </c>
      <c r="I27" s="33" t="s">
        <v>35</v>
      </c>
      <c r="J27" s="33" t="s">
        <v>48</v>
      </c>
      <c r="K27" s="33" t="s">
        <v>36</v>
      </c>
      <c r="L27" s="33" t="s">
        <v>32</v>
      </c>
      <c r="M27" s="33" t="s">
        <v>37</v>
      </c>
      <c r="N27" s="33" t="s">
        <v>32</v>
      </c>
      <c r="O27" s="33">
        <v>3</v>
      </c>
      <c r="P27" s="33">
        <v>28</v>
      </c>
      <c r="Q27" s="33">
        <v>38</v>
      </c>
      <c r="R27" s="33">
        <v>48</v>
      </c>
      <c r="S27" s="33" t="s">
        <v>917</v>
      </c>
      <c r="T27" s="33" t="s">
        <v>36</v>
      </c>
      <c r="U27" s="33">
        <v>7</v>
      </c>
      <c r="V27" s="33">
        <v>14</v>
      </c>
      <c r="W27" s="33">
        <v>34</v>
      </c>
      <c r="X27" s="33">
        <f t="shared" si="0"/>
        <v>0.82352941176470584</v>
      </c>
      <c r="Y27" s="15">
        <f t="shared" si="1"/>
        <v>3.4285714285714284</v>
      </c>
      <c r="Z27" s="15">
        <f t="shared" si="2"/>
        <v>2.6050420168067223</v>
      </c>
      <c r="AA27" s="33" t="s">
        <v>112</v>
      </c>
      <c r="AB27" s="33" t="s">
        <v>60</v>
      </c>
      <c r="AC27" s="33">
        <v>38</v>
      </c>
      <c r="AD27" s="33"/>
      <c r="AE27" s="33"/>
    </row>
    <row r="28" spans="1:31" x14ac:dyDescent="0.25">
      <c r="A28" t="s">
        <v>55</v>
      </c>
      <c r="B28" t="s">
        <v>119</v>
      </c>
      <c r="C28" t="s">
        <v>64</v>
      </c>
      <c r="D28">
        <v>2020</v>
      </c>
      <c r="E28" s="42" t="s">
        <v>31</v>
      </c>
      <c r="F28" s="33">
        <v>420</v>
      </c>
      <c r="G28" s="33" t="s">
        <v>336</v>
      </c>
      <c r="H28" s="33" t="s">
        <v>26</v>
      </c>
      <c r="I28" s="33" t="s">
        <v>35</v>
      </c>
      <c r="J28" s="33" t="s">
        <v>48</v>
      </c>
      <c r="K28" s="33" t="s">
        <v>36</v>
      </c>
      <c r="L28" s="33" t="s">
        <v>32</v>
      </c>
      <c r="M28" s="33" t="s">
        <v>37</v>
      </c>
      <c r="N28" s="33" t="s">
        <v>32</v>
      </c>
      <c r="O28" s="33">
        <v>3</v>
      </c>
      <c r="P28" s="33">
        <v>28</v>
      </c>
      <c r="Q28" s="33">
        <v>38</v>
      </c>
      <c r="R28" s="33">
        <v>48</v>
      </c>
      <c r="S28" s="33" t="s">
        <v>917</v>
      </c>
      <c r="T28" s="33" t="s">
        <v>36</v>
      </c>
      <c r="U28" s="33">
        <v>7</v>
      </c>
      <c r="V28" s="33">
        <v>14</v>
      </c>
      <c r="W28" s="33">
        <v>34</v>
      </c>
      <c r="X28" s="33">
        <f t="shared" si="0"/>
        <v>0.82352941176470584</v>
      </c>
      <c r="Y28" s="15">
        <f t="shared" si="1"/>
        <v>3.4285714285714284</v>
      </c>
      <c r="Z28" s="15">
        <f t="shared" si="2"/>
        <v>2.6050420168067223</v>
      </c>
      <c r="AA28" s="33" t="s">
        <v>32</v>
      </c>
      <c r="AB28" s="33" t="s">
        <v>52</v>
      </c>
      <c r="AC28" s="33">
        <v>38</v>
      </c>
      <c r="AD28" s="33"/>
      <c r="AE28" s="33"/>
    </row>
    <row r="29" spans="1:31" x14ac:dyDescent="0.25">
      <c r="A29" t="s">
        <v>55</v>
      </c>
      <c r="B29" t="s">
        <v>119</v>
      </c>
      <c r="C29" t="s">
        <v>66</v>
      </c>
      <c r="D29">
        <v>2020</v>
      </c>
      <c r="E29" s="42" t="s">
        <v>11</v>
      </c>
      <c r="F29" s="33">
        <v>2000</v>
      </c>
      <c r="G29" s="33" t="s">
        <v>117</v>
      </c>
      <c r="H29" s="33" t="s">
        <v>26</v>
      </c>
      <c r="I29" s="33" t="s">
        <v>27</v>
      </c>
      <c r="J29" s="33" t="s">
        <v>48</v>
      </c>
      <c r="K29" s="33" t="s">
        <v>510</v>
      </c>
      <c r="L29" s="33" t="s">
        <v>199</v>
      </c>
      <c r="M29" s="33" t="s">
        <v>507</v>
      </c>
      <c r="N29" s="33" t="s">
        <v>120</v>
      </c>
      <c r="O29" s="33">
        <v>2</v>
      </c>
      <c r="P29" s="33">
        <v>34</v>
      </c>
      <c r="Q29" s="33"/>
      <c r="R29" s="33">
        <v>50</v>
      </c>
      <c r="S29" s="33" t="s">
        <v>917</v>
      </c>
      <c r="T29" s="33" t="s">
        <v>15</v>
      </c>
      <c r="U29" s="33">
        <v>11</v>
      </c>
      <c r="V29" s="33">
        <v>11</v>
      </c>
      <c r="W29" s="33">
        <v>34</v>
      </c>
      <c r="X29" s="33">
        <f t="shared" si="0"/>
        <v>1</v>
      </c>
      <c r="Y29" s="15">
        <f t="shared" si="1"/>
        <v>4.5454545454545459</v>
      </c>
      <c r="Z29" s="15">
        <f t="shared" si="2"/>
        <v>3.5454545454545459</v>
      </c>
      <c r="AA29" s="33" t="s">
        <v>121</v>
      </c>
      <c r="AB29" s="33" t="s">
        <v>61</v>
      </c>
      <c r="AC29" s="33">
        <v>32</v>
      </c>
      <c r="AD29" s="33"/>
      <c r="AE29" s="33" t="s">
        <v>217</v>
      </c>
    </row>
    <row r="30" spans="1:31" x14ac:dyDescent="0.25">
      <c r="A30" t="s">
        <v>55</v>
      </c>
      <c r="B30" t="s">
        <v>119</v>
      </c>
      <c r="C30" t="s">
        <v>116</v>
      </c>
      <c r="D30">
        <v>2021</v>
      </c>
      <c r="E30" s="42" t="s">
        <v>11</v>
      </c>
      <c r="F30" s="33">
        <v>800</v>
      </c>
      <c r="G30" s="33" t="s">
        <v>122</v>
      </c>
      <c r="H30" s="33" t="s">
        <v>26</v>
      </c>
      <c r="I30" s="33" t="s">
        <v>27</v>
      </c>
      <c r="J30" s="33" t="s">
        <v>48</v>
      </c>
      <c r="K30" s="33" t="s">
        <v>122</v>
      </c>
      <c r="L30" s="33" t="s">
        <v>32</v>
      </c>
      <c r="M30" s="33" t="s">
        <v>37</v>
      </c>
      <c r="N30" s="33" t="s">
        <v>123</v>
      </c>
      <c r="O30" s="33">
        <v>2</v>
      </c>
      <c r="P30" s="33">
        <v>34</v>
      </c>
      <c r="Q30" s="33"/>
      <c r="R30" s="33">
        <v>50</v>
      </c>
      <c r="S30" s="33" t="s">
        <v>917</v>
      </c>
      <c r="T30" s="33" t="s">
        <v>122</v>
      </c>
      <c r="U30" s="33">
        <v>8</v>
      </c>
      <c r="V30" s="33">
        <v>11</v>
      </c>
      <c r="W30" s="33">
        <v>34</v>
      </c>
      <c r="X30" s="33">
        <f t="shared" si="0"/>
        <v>1</v>
      </c>
      <c r="Y30" s="15">
        <f t="shared" si="1"/>
        <v>4.5454545454545459</v>
      </c>
      <c r="Z30" s="15">
        <f t="shared" si="2"/>
        <v>3.5454545454545459</v>
      </c>
      <c r="AA30" s="33" t="s">
        <v>22</v>
      </c>
      <c r="AB30" s="33" t="s">
        <v>61</v>
      </c>
      <c r="AC30" s="33">
        <v>32</v>
      </c>
      <c r="AD30" s="33"/>
      <c r="AE30" s="33"/>
    </row>
    <row r="31" spans="1:31" x14ac:dyDescent="0.25">
      <c r="A31" t="s">
        <v>55</v>
      </c>
      <c r="B31" t="s">
        <v>119</v>
      </c>
      <c r="C31" t="s">
        <v>69</v>
      </c>
      <c r="D31">
        <v>2021</v>
      </c>
      <c r="E31" s="42" t="s">
        <v>11</v>
      </c>
      <c r="F31" s="33">
        <v>2000</v>
      </c>
      <c r="G31" s="33" t="s">
        <v>117</v>
      </c>
      <c r="H31" s="33" t="s">
        <v>26</v>
      </c>
      <c r="I31" s="33" t="s">
        <v>27</v>
      </c>
      <c r="J31" s="33" t="s">
        <v>48</v>
      </c>
      <c r="K31" s="33" t="s">
        <v>510</v>
      </c>
      <c r="L31" s="33" t="s">
        <v>199</v>
      </c>
      <c r="M31" s="33" t="s">
        <v>507</v>
      </c>
      <c r="N31" s="33" t="s">
        <v>120</v>
      </c>
      <c r="O31" s="33">
        <v>2</v>
      </c>
      <c r="P31" s="33">
        <v>34</v>
      </c>
      <c r="Q31" s="33"/>
      <c r="R31" s="33">
        <v>50</v>
      </c>
      <c r="S31" s="33" t="s">
        <v>917</v>
      </c>
      <c r="T31" s="33" t="s">
        <v>15</v>
      </c>
      <c r="U31" s="33">
        <v>11</v>
      </c>
      <c r="V31" s="33">
        <v>11</v>
      </c>
      <c r="W31" s="33">
        <v>34</v>
      </c>
      <c r="X31" s="33">
        <f t="shared" si="0"/>
        <v>1</v>
      </c>
      <c r="Y31" s="15">
        <f t="shared" si="1"/>
        <v>4.5454545454545459</v>
      </c>
      <c r="Z31" s="15">
        <f t="shared" si="2"/>
        <v>3.5454545454545459</v>
      </c>
      <c r="AA31" s="33" t="s">
        <v>121</v>
      </c>
      <c r="AB31" s="33" t="s">
        <v>61</v>
      </c>
      <c r="AC31" s="33">
        <v>32</v>
      </c>
      <c r="AD31" s="33"/>
      <c r="AE31" s="33" t="s">
        <v>217</v>
      </c>
    </row>
    <row r="32" spans="1:31" x14ac:dyDescent="0.25">
      <c r="A32" t="s">
        <v>55</v>
      </c>
      <c r="B32" t="s">
        <v>119</v>
      </c>
      <c r="C32" t="s">
        <v>116</v>
      </c>
      <c r="D32">
        <v>2020</v>
      </c>
      <c r="E32" s="42" t="s">
        <v>11</v>
      </c>
      <c r="F32" s="33">
        <v>900</v>
      </c>
      <c r="G32" s="33" t="s">
        <v>14</v>
      </c>
      <c r="H32" s="33" t="s">
        <v>26</v>
      </c>
      <c r="I32" s="33" t="s">
        <v>27</v>
      </c>
      <c r="J32" s="33" t="s">
        <v>48</v>
      </c>
      <c r="K32" s="33" t="s">
        <v>14</v>
      </c>
      <c r="L32" s="33" t="s">
        <v>195</v>
      </c>
      <c r="M32" s="33" t="s">
        <v>32</v>
      </c>
      <c r="N32" s="33" t="s">
        <v>17</v>
      </c>
      <c r="O32" s="33">
        <v>2</v>
      </c>
      <c r="P32" s="33">
        <v>34</v>
      </c>
      <c r="Q32" s="33"/>
      <c r="R32" s="33">
        <v>50</v>
      </c>
      <c r="S32" s="33" t="s">
        <v>917</v>
      </c>
      <c r="T32" s="33" t="s">
        <v>14</v>
      </c>
      <c r="U32" s="33">
        <v>9</v>
      </c>
      <c r="V32" s="33">
        <v>11</v>
      </c>
      <c r="W32" s="33">
        <v>34</v>
      </c>
      <c r="X32" s="33">
        <f t="shared" si="0"/>
        <v>1</v>
      </c>
      <c r="Y32" s="15">
        <f t="shared" si="1"/>
        <v>4.5454545454545459</v>
      </c>
      <c r="Z32" s="15">
        <f t="shared" si="2"/>
        <v>3.5454545454545459</v>
      </c>
      <c r="AA32" s="33" t="s">
        <v>20</v>
      </c>
      <c r="AB32" s="33" t="s">
        <v>61</v>
      </c>
      <c r="AC32" s="33">
        <v>32</v>
      </c>
      <c r="AD32" s="33"/>
      <c r="AE32" s="33"/>
    </row>
    <row r="33" spans="1:31" x14ac:dyDescent="0.25">
      <c r="A33" t="s">
        <v>55</v>
      </c>
      <c r="B33" t="s">
        <v>119</v>
      </c>
      <c r="C33" t="s">
        <v>68</v>
      </c>
      <c r="D33">
        <v>2020</v>
      </c>
      <c r="E33" s="42" t="s">
        <v>11</v>
      </c>
      <c r="F33" s="33">
        <v>780</v>
      </c>
      <c r="G33" s="33" t="s">
        <v>122</v>
      </c>
      <c r="H33" s="33" t="s">
        <v>26</v>
      </c>
      <c r="I33" s="33" t="s">
        <v>27</v>
      </c>
      <c r="J33" s="33" t="s">
        <v>48</v>
      </c>
      <c r="K33" s="33" t="s">
        <v>122</v>
      </c>
      <c r="L33" s="33" t="s">
        <v>32</v>
      </c>
      <c r="M33" s="33" t="s">
        <v>37</v>
      </c>
      <c r="N33" s="33" t="s">
        <v>123</v>
      </c>
      <c r="O33" s="33">
        <v>2</v>
      </c>
      <c r="P33" s="33">
        <v>34</v>
      </c>
      <c r="Q33" s="33"/>
      <c r="R33" s="33">
        <v>50</v>
      </c>
      <c r="S33" s="33" t="s">
        <v>917</v>
      </c>
      <c r="T33" s="33" t="s">
        <v>122</v>
      </c>
      <c r="U33" s="33">
        <v>8</v>
      </c>
      <c r="V33" s="33">
        <v>11</v>
      </c>
      <c r="W33" s="33">
        <v>34</v>
      </c>
      <c r="X33" s="33">
        <f t="shared" si="0"/>
        <v>1</v>
      </c>
      <c r="Y33" s="15">
        <f t="shared" si="1"/>
        <v>4.5454545454545459</v>
      </c>
      <c r="Z33" s="15">
        <f t="shared" si="2"/>
        <v>3.5454545454545459</v>
      </c>
      <c r="AA33" s="33" t="s">
        <v>22</v>
      </c>
      <c r="AB33" s="33" t="s">
        <v>61</v>
      </c>
      <c r="AC33" s="33">
        <v>32</v>
      </c>
      <c r="AD33" s="33"/>
      <c r="AE33" s="33"/>
    </row>
  </sheetData>
  <conditionalFormatting sqref="Z2:Z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:X33">
    <cfRule type="aboveAverage" dxfId="45" priority="11" aboveAverage="0" stdDev="1"/>
    <cfRule type="aboveAverage" dxfId="44" priority="12" stdDev="1"/>
  </conditionalFormatting>
  <conditionalFormatting sqref="Y2:Y33">
    <cfRule type="aboveAverage" dxfId="43" priority="13" aboveAverage="0" stdDev="1"/>
    <cfRule type="aboveAverage" dxfId="42" priority="14" stdDev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workbookViewId="0">
      <selection activeCell="A19" sqref="A19"/>
    </sheetView>
  </sheetViews>
  <sheetFormatPr defaultRowHeight="15" x14ac:dyDescent="0.25"/>
  <cols>
    <col min="1" max="1" width="28.7109375" style="5" customWidth="1"/>
    <col min="2" max="2" width="6.85546875" style="5" customWidth="1"/>
    <col min="3" max="3" width="11.140625" style="5" customWidth="1"/>
    <col min="4" max="4" width="9.140625" style="5" customWidth="1"/>
    <col min="5" max="5" width="19.42578125" style="5" customWidth="1"/>
    <col min="6" max="6" width="7.42578125" style="5" customWidth="1"/>
    <col min="7" max="7" width="14.7109375" style="5" customWidth="1"/>
    <col min="8" max="8" width="11.140625" style="5" customWidth="1"/>
    <col min="9" max="9" width="26.28515625" style="5" customWidth="1"/>
    <col min="10" max="10" width="9.5703125" style="5" customWidth="1"/>
    <col min="11" max="11" width="11.28515625" style="5" customWidth="1"/>
    <col min="12" max="12" width="22.140625" style="5" customWidth="1"/>
    <col min="13" max="13" width="4.140625" style="5" customWidth="1"/>
    <col min="14" max="16" width="4.85546875" style="5" customWidth="1"/>
    <col min="17" max="17" width="6" style="5" customWidth="1"/>
    <col min="18" max="18" width="19.5703125" style="5" customWidth="1"/>
    <col min="19" max="20" width="5.42578125" style="5" customWidth="1"/>
    <col min="21" max="22" width="5.5703125" style="5" customWidth="1"/>
    <col min="23" max="23" width="5" style="5" customWidth="1"/>
    <col min="24" max="24" width="8.5703125" style="5" customWidth="1"/>
    <col min="25" max="25" width="19.85546875" style="5" customWidth="1"/>
    <col min="26" max="26" width="16.7109375" style="5" customWidth="1"/>
    <col min="27" max="27" width="9.85546875" style="5" customWidth="1"/>
    <col min="28" max="28" width="12.7109375" style="5" customWidth="1"/>
    <col min="29" max="29" width="25.140625" style="5" customWidth="1"/>
    <col min="30" max="16384" width="9.140625" style="5"/>
  </cols>
  <sheetData>
    <row r="1" spans="1:30" x14ac:dyDescent="0.25">
      <c r="A1" s="35" t="s">
        <v>3</v>
      </c>
      <c r="B1" s="35" t="s">
        <v>10</v>
      </c>
      <c r="C1" s="35" t="s">
        <v>124</v>
      </c>
      <c r="D1" s="35" t="s">
        <v>125</v>
      </c>
      <c r="E1" s="35" t="s">
        <v>4</v>
      </c>
      <c r="F1" s="35" t="s">
        <v>24</v>
      </c>
      <c r="G1" s="35" t="s">
        <v>25</v>
      </c>
      <c r="H1" s="35" t="s">
        <v>44</v>
      </c>
      <c r="I1" s="35" t="s">
        <v>5</v>
      </c>
      <c r="J1" s="35" t="s">
        <v>18</v>
      </c>
      <c r="K1" s="35" t="s">
        <v>192</v>
      </c>
      <c r="L1" s="35" t="s">
        <v>16</v>
      </c>
      <c r="M1" s="35" t="s">
        <v>33</v>
      </c>
      <c r="N1" s="35" t="s">
        <v>113</v>
      </c>
      <c r="O1" s="35" t="s">
        <v>114</v>
      </c>
      <c r="P1" s="35" t="s">
        <v>115</v>
      </c>
      <c r="Q1" s="35" t="s">
        <v>934</v>
      </c>
      <c r="R1" s="35" t="s">
        <v>6</v>
      </c>
      <c r="S1" s="35" t="s">
        <v>34</v>
      </c>
      <c r="T1" s="35" t="s">
        <v>110</v>
      </c>
      <c r="U1" s="35" t="s">
        <v>111</v>
      </c>
      <c r="V1" s="35" t="s">
        <v>358</v>
      </c>
      <c r="W1" s="35" t="s">
        <v>357</v>
      </c>
      <c r="X1" s="35" t="s">
        <v>935</v>
      </c>
      <c r="Y1" s="35" t="s">
        <v>7</v>
      </c>
      <c r="Z1" s="35" t="s">
        <v>21</v>
      </c>
      <c r="AA1" s="35" t="s">
        <v>126</v>
      </c>
      <c r="AB1" s="35" t="s">
        <v>218</v>
      </c>
      <c r="AC1" s="35" t="s">
        <v>216</v>
      </c>
      <c r="AD1" s="35"/>
    </row>
    <row r="2" spans="1:30" x14ac:dyDescent="0.25">
      <c r="A2" s="35" t="s">
        <v>409</v>
      </c>
      <c r="B2" s="35">
        <v>2021</v>
      </c>
      <c r="C2" s="35" t="s">
        <v>11</v>
      </c>
      <c r="D2" s="35">
        <v>500</v>
      </c>
      <c r="E2" s="35" t="s">
        <v>42</v>
      </c>
      <c r="F2" s="35" t="s">
        <v>26</v>
      </c>
      <c r="G2" s="35" t="s">
        <v>35</v>
      </c>
      <c r="H2" s="35" t="s">
        <v>48</v>
      </c>
      <c r="I2" s="35" t="s">
        <v>453</v>
      </c>
      <c r="J2" s="35" t="s">
        <v>32</v>
      </c>
      <c r="K2" s="35" t="s">
        <v>431</v>
      </c>
      <c r="L2" s="35" t="s">
        <v>36</v>
      </c>
      <c r="M2" s="35">
        <v>2</v>
      </c>
      <c r="N2" s="35">
        <v>30</v>
      </c>
      <c r="O2" s="35"/>
      <c r="P2" s="37">
        <v>46</v>
      </c>
      <c r="Q2" s="33" t="s">
        <v>919</v>
      </c>
      <c r="R2" s="35" t="s">
        <v>454</v>
      </c>
      <c r="S2" s="35">
        <v>7</v>
      </c>
      <c r="T2" s="35">
        <v>12</v>
      </c>
      <c r="U2" s="35">
        <v>32</v>
      </c>
      <c r="V2" s="33">
        <f>N2/U2</f>
        <v>0.9375</v>
      </c>
      <c r="W2" s="15">
        <f>P2/T2</f>
        <v>3.8333333333333335</v>
      </c>
      <c r="X2" s="15">
        <f>W2-V2</f>
        <v>2.8958333333333335</v>
      </c>
      <c r="Y2" s="35" t="s">
        <v>32</v>
      </c>
      <c r="Z2" s="33" t="s">
        <v>679</v>
      </c>
      <c r="AA2" s="35">
        <v>32</v>
      </c>
      <c r="AB2" s="35"/>
      <c r="AC2" s="35"/>
    </row>
    <row r="3" spans="1:30" x14ac:dyDescent="0.25">
      <c r="A3" s="35" t="s">
        <v>420</v>
      </c>
      <c r="B3" s="35"/>
      <c r="C3" s="35" t="s">
        <v>58</v>
      </c>
      <c r="D3" s="35">
        <v>500</v>
      </c>
      <c r="E3" s="35" t="s">
        <v>38</v>
      </c>
      <c r="F3" s="35" t="s">
        <v>26</v>
      </c>
      <c r="G3" s="35" t="s">
        <v>32</v>
      </c>
      <c r="H3" s="35" t="s">
        <v>48</v>
      </c>
      <c r="I3" s="35" t="s">
        <v>49</v>
      </c>
      <c r="J3" s="35" t="s">
        <v>32</v>
      </c>
      <c r="K3" s="35" t="s">
        <v>431</v>
      </c>
      <c r="L3" s="35" t="s">
        <v>32</v>
      </c>
      <c r="M3" s="35">
        <v>1</v>
      </c>
      <c r="N3" s="35" t="s">
        <v>32</v>
      </c>
      <c r="O3" s="35"/>
      <c r="P3" s="35" t="s">
        <v>32</v>
      </c>
      <c r="Q3" s="33" t="s">
        <v>917</v>
      </c>
      <c r="R3" s="35" t="s">
        <v>36</v>
      </c>
      <c r="S3" s="35">
        <v>7</v>
      </c>
      <c r="T3" s="35">
        <v>12</v>
      </c>
      <c r="U3" s="35">
        <v>32</v>
      </c>
      <c r="V3" s="33" t="s">
        <v>32</v>
      </c>
      <c r="W3" s="15" t="s">
        <v>32</v>
      </c>
      <c r="X3" s="15"/>
      <c r="Y3" s="35" t="s">
        <v>32</v>
      </c>
      <c r="Z3" s="33" t="s">
        <v>679</v>
      </c>
      <c r="AA3" s="35">
        <v>45</v>
      </c>
      <c r="AB3" s="35"/>
      <c r="AC3" s="35"/>
    </row>
    <row r="4" spans="1:30" x14ac:dyDescent="0.25">
      <c r="A4" s="35" t="s">
        <v>421</v>
      </c>
      <c r="B4" s="35"/>
      <c r="C4" s="35" t="s">
        <v>58</v>
      </c>
      <c r="D4" s="35">
        <v>500</v>
      </c>
      <c r="E4" s="35" t="s">
        <v>38</v>
      </c>
      <c r="F4" s="35" t="s">
        <v>26</v>
      </c>
      <c r="G4" s="35" t="s">
        <v>32</v>
      </c>
      <c r="H4" s="35" t="s">
        <v>48</v>
      </c>
      <c r="I4" s="35" t="s">
        <v>49</v>
      </c>
      <c r="J4" s="35" t="s">
        <v>32</v>
      </c>
      <c r="K4" s="35" t="s">
        <v>431</v>
      </c>
      <c r="L4" s="35" t="s">
        <v>32</v>
      </c>
      <c r="M4" s="35">
        <v>1</v>
      </c>
      <c r="N4" s="35" t="s">
        <v>32</v>
      </c>
      <c r="O4" s="35"/>
      <c r="P4" s="35" t="s">
        <v>32</v>
      </c>
      <c r="Q4" s="33" t="s">
        <v>917</v>
      </c>
      <c r="R4" s="35" t="s">
        <v>36</v>
      </c>
      <c r="S4" s="35">
        <v>7</v>
      </c>
      <c r="T4" s="35">
        <v>12</v>
      </c>
      <c r="U4" s="35">
        <v>32</v>
      </c>
      <c r="V4" s="33" t="s">
        <v>32</v>
      </c>
      <c r="W4" s="15" t="s">
        <v>32</v>
      </c>
      <c r="X4" s="15"/>
      <c r="Y4" s="35" t="s">
        <v>32</v>
      </c>
      <c r="Z4" s="33" t="s">
        <v>679</v>
      </c>
      <c r="AA4" s="35">
        <v>45</v>
      </c>
      <c r="AB4" s="35"/>
      <c r="AC4" s="35"/>
    </row>
    <row r="5" spans="1:30" x14ac:dyDescent="0.25">
      <c r="A5" s="35" t="s">
        <v>418</v>
      </c>
      <c r="B5" s="35"/>
      <c r="C5" s="35" t="s">
        <v>58</v>
      </c>
      <c r="D5" s="35">
        <v>600</v>
      </c>
      <c r="E5" s="35" t="s">
        <v>38</v>
      </c>
      <c r="F5" s="35" t="s">
        <v>26</v>
      </c>
      <c r="G5" s="35" t="s">
        <v>35</v>
      </c>
      <c r="H5" s="35" t="s">
        <v>48</v>
      </c>
      <c r="I5" s="35" t="s">
        <v>49</v>
      </c>
      <c r="J5" s="35" t="s">
        <v>32</v>
      </c>
      <c r="K5" s="35" t="s">
        <v>431</v>
      </c>
      <c r="L5" s="35" t="s">
        <v>32</v>
      </c>
      <c r="M5" s="35">
        <v>1</v>
      </c>
      <c r="N5" s="35">
        <v>42</v>
      </c>
      <c r="O5" s="35"/>
      <c r="P5" s="45">
        <v>42</v>
      </c>
      <c r="Q5" s="33" t="s">
        <v>919</v>
      </c>
      <c r="R5" s="35" t="s">
        <v>38</v>
      </c>
      <c r="S5" s="35">
        <v>7</v>
      </c>
      <c r="T5" s="35">
        <v>12</v>
      </c>
      <c r="U5" s="35">
        <v>32</v>
      </c>
      <c r="V5" s="33">
        <f>N5/U5</f>
        <v>1.3125</v>
      </c>
      <c r="W5" s="15">
        <f>P5/T5</f>
        <v>3.5</v>
      </c>
      <c r="X5" s="15">
        <f>W5-V5</f>
        <v>2.1875</v>
      </c>
      <c r="Y5" s="35" t="s">
        <v>32</v>
      </c>
      <c r="Z5" s="33" t="s">
        <v>679</v>
      </c>
      <c r="AA5" s="41" t="s">
        <v>32</v>
      </c>
      <c r="AB5" s="41" t="s">
        <v>433</v>
      </c>
      <c r="AC5" s="35"/>
    </row>
    <row r="6" spans="1:30" x14ac:dyDescent="0.25">
      <c r="A6" s="35" t="s">
        <v>419</v>
      </c>
      <c r="B6" s="35"/>
      <c r="C6" s="35" t="s">
        <v>58</v>
      </c>
      <c r="D6" s="35">
        <v>600</v>
      </c>
      <c r="E6" s="35" t="s">
        <v>38</v>
      </c>
      <c r="F6" s="35" t="s">
        <v>26</v>
      </c>
      <c r="G6" s="35" t="s">
        <v>35</v>
      </c>
      <c r="H6" s="35" t="s">
        <v>48</v>
      </c>
      <c r="I6" s="35" t="s">
        <v>49</v>
      </c>
      <c r="J6" s="35" t="s">
        <v>32</v>
      </c>
      <c r="K6" s="35" t="s">
        <v>431</v>
      </c>
      <c r="L6" s="35" t="s">
        <v>32</v>
      </c>
      <c r="M6" s="35">
        <v>1</v>
      </c>
      <c r="N6" s="35">
        <v>42</v>
      </c>
      <c r="O6" s="35"/>
      <c r="P6" s="45">
        <v>42</v>
      </c>
      <c r="Q6" s="33" t="s">
        <v>919</v>
      </c>
      <c r="R6" s="35" t="s">
        <v>38</v>
      </c>
      <c r="S6" s="35">
        <v>7</v>
      </c>
      <c r="T6" s="35">
        <v>12</v>
      </c>
      <c r="U6" s="35">
        <v>32</v>
      </c>
      <c r="V6" s="33">
        <f>N6/U6</f>
        <v>1.3125</v>
      </c>
      <c r="W6" s="15">
        <f>P6/T6</f>
        <v>3.5</v>
      </c>
      <c r="X6" s="15">
        <f>W6-V6</f>
        <v>2.1875</v>
      </c>
      <c r="Y6" s="35" t="s">
        <v>32</v>
      </c>
      <c r="Z6" s="33" t="s">
        <v>679</v>
      </c>
      <c r="AA6" s="41" t="s">
        <v>32</v>
      </c>
      <c r="AB6" s="41" t="s">
        <v>433</v>
      </c>
      <c r="AC6" s="35"/>
    </row>
    <row r="7" spans="1:30" x14ac:dyDescent="0.25">
      <c r="A7" s="35" t="s">
        <v>416</v>
      </c>
      <c r="B7" s="35"/>
      <c r="C7" s="35" t="s">
        <v>58</v>
      </c>
      <c r="D7" s="35">
        <v>650</v>
      </c>
      <c r="E7" s="35" t="s">
        <v>42</v>
      </c>
      <c r="F7" s="35" t="s">
        <v>26</v>
      </c>
      <c r="G7" s="33" t="s">
        <v>32</v>
      </c>
      <c r="H7" s="35" t="s">
        <v>48</v>
      </c>
      <c r="I7" s="35" t="s">
        <v>453</v>
      </c>
      <c r="J7" s="35" t="s">
        <v>32</v>
      </c>
      <c r="K7" s="35" t="s">
        <v>431</v>
      </c>
      <c r="L7" s="35" t="s">
        <v>36</v>
      </c>
      <c r="M7" s="35">
        <v>2</v>
      </c>
      <c r="N7" s="35">
        <v>30</v>
      </c>
      <c r="O7" s="35"/>
      <c r="P7" s="37">
        <v>46</v>
      </c>
      <c r="Q7" s="33" t="s">
        <v>919</v>
      </c>
      <c r="R7" s="35" t="s">
        <v>38</v>
      </c>
      <c r="S7" s="35">
        <v>7</v>
      </c>
      <c r="T7" s="35">
        <v>12</v>
      </c>
      <c r="U7" s="35">
        <v>32</v>
      </c>
      <c r="V7" s="33">
        <f>N7/U7</f>
        <v>0.9375</v>
      </c>
      <c r="W7" s="15">
        <f>P7/T7</f>
        <v>3.8333333333333335</v>
      </c>
      <c r="X7" s="15">
        <f>W7-V7</f>
        <v>2.8958333333333335</v>
      </c>
      <c r="Y7" s="35" t="s">
        <v>32</v>
      </c>
      <c r="Z7" s="35" t="s">
        <v>60</v>
      </c>
      <c r="AA7" s="35">
        <v>45</v>
      </c>
      <c r="AB7" s="35"/>
      <c r="AC7" s="35"/>
    </row>
    <row r="8" spans="1:30" x14ac:dyDescent="0.25">
      <c r="A8" s="35" t="s">
        <v>417</v>
      </c>
      <c r="B8" s="35"/>
      <c r="C8" s="35" t="s">
        <v>58</v>
      </c>
      <c r="D8" s="35">
        <v>650</v>
      </c>
      <c r="E8" s="35" t="s">
        <v>42</v>
      </c>
      <c r="F8" s="35" t="s">
        <v>26</v>
      </c>
      <c r="G8" s="33" t="s">
        <v>32</v>
      </c>
      <c r="H8" s="35" t="s">
        <v>48</v>
      </c>
      <c r="I8" s="35" t="s">
        <v>453</v>
      </c>
      <c r="J8" s="35" t="s">
        <v>32</v>
      </c>
      <c r="K8" s="35" t="s">
        <v>431</v>
      </c>
      <c r="L8" s="35" t="s">
        <v>36</v>
      </c>
      <c r="M8" s="35">
        <v>2</v>
      </c>
      <c r="N8" s="35">
        <v>30</v>
      </c>
      <c r="O8" s="35"/>
      <c r="P8" s="37">
        <v>46</v>
      </c>
      <c r="Q8" s="33" t="s">
        <v>919</v>
      </c>
      <c r="R8" s="35" t="s">
        <v>38</v>
      </c>
      <c r="S8" s="35">
        <v>7</v>
      </c>
      <c r="T8" s="35">
        <v>12</v>
      </c>
      <c r="U8" s="35">
        <v>32</v>
      </c>
      <c r="V8" s="33">
        <f>N8/U8</f>
        <v>0.9375</v>
      </c>
      <c r="W8" s="15">
        <f>P8/T8</f>
        <v>3.8333333333333335</v>
      </c>
      <c r="X8" s="15">
        <f>W8-V8</f>
        <v>2.8958333333333335</v>
      </c>
      <c r="Y8" s="35" t="s">
        <v>32</v>
      </c>
      <c r="Z8" s="35" t="s">
        <v>60</v>
      </c>
      <c r="AA8" s="35">
        <v>45</v>
      </c>
      <c r="AB8" s="35"/>
      <c r="AC8" s="35"/>
    </row>
    <row r="9" spans="1:30" x14ac:dyDescent="0.25">
      <c r="A9" s="35" t="s">
        <v>426</v>
      </c>
      <c r="B9" s="35"/>
      <c r="C9" s="35" t="s">
        <v>11</v>
      </c>
      <c r="D9" s="35">
        <v>650</v>
      </c>
      <c r="E9" s="35" t="s">
        <v>108</v>
      </c>
      <c r="F9" s="35" t="s">
        <v>26</v>
      </c>
      <c r="G9" s="35" t="s">
        <v>35</v>
      </c>
      <c r="H9" s="35" t="s">
        <v>48</v>
      </c>
      <c r="I9" s="35" t="s">
        <v>453</v>
      </c>
      <c r="J9" s="35" t="s">
        <v>32</v>
      </c>
      <c r="K9" s="35" t="s">
        <v>431</v>
      </c>
      <c r="L9" s="35" t="s">
        <v>36</v>
      </c>
      <c r="M9" s="35">
        <v>2</v>
      </c>
      <c r="N9" s="35">
        <v>30</v>
      </c>
      <c r="O9" s="35"/>
      <c r="P9" s="37">
        <v>46</v>
      </c>
      <c r="Q9" s="33" t="s">
        <v>919</v>
      </c>
      <c r="R9" s="35" t="s">
        <v>108</v>
      </c>
      <c r="S9" s="35">
        <v>8</v>
      </c>
      <c r="T9" s="35">
        <v>11</v>
      </c>
      <c r="U9" s="35">
        <v>32</v>
      </c>
      <c r="V9" s="33">
        <f>N9/U9</f>
        <v>0.9375</v>
      </c>
      <c r="W9" s="15">
        <f>P9/T9</f>
        <v>4.1818181818181817</v>
      </c>
      <c r="X9" s="15">
        <f>W9-V9</f>
        <v>3.2443181818181817</v>
      </c>
      <c r="Y9" s="35" t="s">
        <v>455</v>
      </c>
      <c r="Z9" s="35" t="s">
        <v>61</v>
      </c>
      <c r="AA9" s="35">
        <v>32</v>
      </c>
      <c r="AB9" s="35"/>
      <c r="AC9" s="35"/>
    </row>
    <row r="10" spans="1:30" x14ac:dyDescent="0.25">
      <c r="A10" s="35" t="s">
        <v>427</v>
      </c>
      <c r="B10" s="35"/>
      <c r="C10" s="35" t="s">
        <v>11</v>
      </c>
      <c r="D10" s="35">
        <v>650</v>
      </c>
      <c r="E10" s="35" t="s">
        <v>108</v>
      </c>
      <c r="F10" s="35" t="s">
        <v>26</v>
      </c>
      <c r="G10" s="35" t="s">
        <v>35</v>
      </c>
      <c r="H10" s="35" t="s">
        <v>48</v>
      </c>
      <c r="I10" s="35" t="s">
        <v>453</v>
      </c>
      <c r="J10" s="35" t="s">
        <v>32</v>
      </c>
      <c r="K10" s="35" t="s">
        <v>32</v>
      </c>
      <c r="L10" s="35" t="s">
        <v>36</v>
      </c>
      <c r="M10" s="35">
        <v>2</v>
      </c>
      <c r="N10" s="35">
        <v>30</v>
      </c>
      <c r="O10" s="35"/>
      <c r="P10" s="37">
        <v>46</v>
      </c>
      <c r="Q10" s="33" t="s">
        <v>919</v>
      </c>
      <c r="R10" s="35" t="s">
        <v>108</v>
      </c>
      <c r="S10" s="35">
        <v>8</v>
      </c>
      <c r="T10" s="35" t="s">
        <v>32</v>
      </c>
      <c r="U10" s="35" t="s">
        <v>32</v>
      </c>
      <c r="V10" s="33" t="s">
        <v>32</v>
      </c>
      <c r="W10" s="15" t="s">
        <v>32</v>
      </c>
      <c r="X10" s="15"/>
      <c r="Y10" s="35" t="s">
        <v>455</v>
      </c>
      <c r="Z10" s="35" t="s">
        <v>61</v>
      </c>
      <c r="AA10" s="35">
        <v>32</v>
      </c>
      <c r="AB10" s="35"/>
      <c r="AC10" s="35"/>
    </row>
    <row r="11" spans="1:30" x14ac:dyDescent="0.25">
      <c r="A11" s="35" t="s">
        <v>428</v>
      </c>
      <c r="B11" s="35"/>
      <c r="C11" s="35" t="s">
        <v>11</v>
      </c>
      <c r="D11" s="35">
        <v>650</v>
      </c>
      <c r="E11" s="35" t="s">
        <v>59</v>
      </c>
      <c r="F11" s="35" t="s">
        <v>26</v>
      </c>
      <c r="G11" s="35" t="s">
        <v>35</v>
      </c>
      <c r="H11" s="35" t="s">
        <v>48</v>
      </c>
      <c r="I11" s="35" t="s">
        <v>49</v>
      </c>
      <c r="J11" s="35"/>
      <c r="K11" s="35"/>
      <c r="L11" s="35" t="s">
        <v>32</v>
      </c>
      <c r="M11" s="35">
        <v>1</v>
      </c>
      <c r="N11" s="35">
        <v>40</v>
      </c>
      <c r="O11" s="35"/>
      <c r="P11" s="45">
        <v>40</v>
      </c>
      <c r="Q11" s="33" t="s">
        <v>919</v>
      </c>
      <c r="R11" s="35" t="s">
        <v>158</v>
      </c>
      <c r="S11" s="35">
        <v>9</v>
      </c>
      <c r="T11" s="35" t="s">
        <v>32</v>
      </c>
      <c r="U11" s="35" t="s">
        <v>32</v>
      </c>
      <c r="V11" s="33" t="s">
        <v>32</v>
      </c>
      <c r="W11" s="15" t="s">
        <v>32</v>
      </c>
      <c r="X11" s="15"/>
      <c r="Y11" s="35" t="s">
        <v>455</v>
      </c>
      <c r="Z11" s="35" t="s">
        <v>61</v>
      </c>
      <c r="AA11" s="35">
        <v>42</v>
      </c>
      <c r="AB11" s="35"/>
      <c r="AC11" s="35"/>
    </row>
    <row r="12" spans="1:30" x14ac:dyDescent="0.25">
      <c r="A12" s="35" t="s">
        <v>414</v>
      </c>
      <c r="B12" s="35"/>
      <c r="C12" s="35" t="s">
        <v>58</v>
      </c>
      <c r="D12" s="35">
        <v>700</v>
      </c>
      <c r="E12" s="35" t="s">
        <v>42</v>
      </c>
      <c r="F12" s="35" t="s">
        <v>26</v>
      </c>
      <c r="G12" s="35" t="s">
        <v>35</v>
      </c>
      <c r="H12" s="35" t="s">
        <v>48</v>
      </c>
      <c r="I12" s="35" t="s">
        <v>453</v>
      </c>
      <c r="J12" s="35" t="s">
        <v>32</v>
      </c>
      <c r="K12" s="35" t="s">
        <v>431</v>
      </c>
      <c r="L12" s="35" t="s">
        <v>456</v>
      </c>
      <c r="M12" s="35">
        <v>2</v>
      </c>
      <c r="N12" s="35">
        <v>30</v>
      </c>
      <c r="O12" s="35"/>
      <c r="P12" s="37">
        <v>46</v>
      </c>
      <c r="Q12" s="33" t="s">
        <v>919</v>
      </c>
      <c r="R12" s="35" t="s">
        <v>38</v>
      </c>
      <c r="S12" s="35">
        <v>7</v>
      </c>
      <c r="T12" s="35">
        <v>12</v>
      </c>
      <c r="U12" s="35">
        <v>32</v>
      </c>
      <c r="V12" s="33">
        <f>N12/U12</f>
        <v>0.9375</v>
      </c>
      <c r="W12" s="15">
        <f>P12/T12</f>
        <v>3.8333333333333335</v>
      </c>
      <c r="X12" s="15">
        <f>W12-V12</f>
        <v>2.8958333333333335</v>
      </c>
      <c r="Y12" s="35" t="s">
        <v>457</v>
      </c>
      <c r="Z12" s="35" t="s">
        <v>60</v>
      </c>
      <c r="AA12" s="41" t="s">
        <v>32</v>
      </c>
      <c r="AB12" s="41" t="s">
        <v>433</v>
      </c>
      <c r="AC12" s="35"/>
    </row>
    <row r="13" spans="1:30" x14ac:dyDescent="0.25">
      <c r="A13" s="35" t="s">
        <v>415</v>
      </c>
      <c r="B13" s="35"/>
      <c r="C13" s="35" t="s">
        <v>58</v>
      </c>
      <c r="D13" s="35">
        <v>700</v>
      </c>
      <c r="E13" s="35" t="s">
        <v>42</v>
      </c>
      <c r="F13" s="35" t="s">
        <v>26</v>
      </c>
      <c r="G13" s="35" t="s">
        <v>35</v>
      </c>
      <c r="H13" s="35" t="s">
        <v>48</v>
      </c>
      <c r="I13" s="35" t="s">
        <v>453</v>
      </c>
      <c r="J13" s="35" t="s">
        <v>32</v>
      </c>
      <c r="K13" s="35" t="s">
        <v>431</v>
      </c>
      <c r="L13" s="35" t="s">
        <v>456</v>
      </c>
      <c r="M13" s="35">
        <v>2</v>
      </c>
      <c r="N13" s="35">
        <v>30</v>
      </c>
      <c r="O13" s="35"/>
      <c r="P13" s="37">
        <v>46</v>
      </c>
      <c r="Q13" s="33" t="s">
        <v>919</v>
      </c>
      <c r="R13" s="35" t="s">
        <v>38</v>
      </c>
      <c r="S13" s="35">
        <v>7</v>
      </c>
      <c r="T13" s="35">
        <v>12</v>
      </c>
      <c r="U13" s="35">
        <v>32</v>
      </c>
      <c r="V13" s="33">
        <f>N13/U13</f>
        <v>0.9375</v>
      </c>
      <c r="W13" s="15">
        <f>P13/T13</f>
        <v>3.8333333333333335</v>
      </c>
      <c r="X13" s="15">
        <f>W13-V13</f>
        <v>2.8958333333333335</v>
      </c>
      <c r="Y13" s="35" t="s">
        <v>457</v>
      </c>
      <c r="Z13" s="35" t="s">
        <v>60</v>
      </c>
      <c r="AA13" s="41" t="s">
        <v>32</v>
      </c>
      <c r="AB13" s="41" t="s">
        <v>433</v>
      </c>
      <c r="AC13" s="35"/>
    </row>
    <row r="14" spans="1:30" x14ac:dyDescent="0.25">
      <c r="A14" s="35" t="s">
        <v>412</v>
      </c>
      <c r="B14" s="35"/>
      <c r="C14" s="35" t="s">
        <v>58</v>
      </c>
      <c r="D14" s="35">
        <v>850</v>
      </c>
      <c r="E14" s="35" t="s">
        <v>158</v>
      </c>
      <c r="F14" s="35" t="s">
        <v>26</v>
      </c>
      <c r="G14" s="35" t="s">
        <v>137</v>
      </c>
      <c r="H14" s="35" t="s">
        <v>48</v>
      </c>
      <c r="I14" s="35" t="s">
        <v>49</v>
      </c>
      <c r="J14" s="35" t="s">
        <v>32</v>
      </c>
      <c r="K14" s="35" t="s">
        <v>431</v>
      </c>
      <c r="L14" s="35" t="s">
        <v>32</v>
      </c>
      <c r="M14" s="35">
        <v>1</v>
      </c>
      <c r="N14" s="35">
        <v>42</v>
      </c>
      <c r="O14" s="35"/>
      <c r="P14" s="45">
        <v>42</v>
      </c>
      <c r="Q14" s="33" t="s">
        <v>919</v>
      </c>
      <c r="R14" s="35" t="s">
        <v>158</v>
      </c>
      <c r="S14" s="35">
        <v>9</v>
      </c>
      <c r="T14" s="35">
        <v>11</v>
      </c>
      <c r="U14" s="35">
        <v>42</v>
      </c>
      <c r="V14" s="33">
        <f>N14/U14</f>
        <v>1</v>
      </c>
      <c r="W14" s="15">
        <f>P14/T14</f>
        <v>3.8181818181818183</v>
      </c>
      <c r="X14" s="15">
        <f>W14-V14</f>
        <v>2.8181818181818183</v>
      </c>
      <c r="Y14" s="35" t="s">
        <v>458</v>
      </c>
      <c r="Z14" s="35" t="s">
        <v>61</v>
      </c>
      <c r="AA14" s="35">
        <v>38</v>
      </c>
      <c r="AB14" s="35"/>
      <c r="AC14" s="35"/>
    </row>
    <row r="15" spans="1:30" x14ac:dyDescent="0.25">
      <c r="A15" s="35" t="s">
        <v>413</v>
      </c>
      <c r="B15" s="35"/>
      <c r="C15" s="35" t="s">
        <v>58</v>
      </c>
      <c r="D15" s="35">
        <v>850</v>
      </c>
      <c r="E15" s="35" t="s">
        <v>158</v>
      </c>
      <c r="F15" s="35" t="s">
        <v>26</v>
      </c>
      <c r="G15" s="35" t="s">
        <v>137</v>
      </c>
      <c r="H15" s="35" t="s">
        <v>48</v>
      </c>
      <c r="I15" s="35" t="s">
        <v>49</v>
      </c>
      <c r="J15" s="35" t="s">
        <v>32</v>
      </c>
      <c r="K15" s="35" t="s">
        <v>431</v>
      </c>
      <c r="L15" s="35" t="s">
        <v>32</v>
      </c>
      <c r="M15" s="35">
        <v>1</v>
      </c>
      <c r="N15" s="35">
        <v>42</v>
      </c>
      <c r="O15" s="35"/>
      <c r="P15" s="45">
        <v>42</v>
      </c>
      <c r="Q15" s="33" t="s">
        <v>919</v>
      </c>
      <c r="R15" s="35" t="s">
        <v>158</v>
      </c>
      <c r="S15" s="35">
        <v>9</v>
      </c>
      <c r="T15" s="35">
        <v>11</v>
      </c>
      <c r="U15" s="35">
        <v>42</v>
      </c>
      <c r="V15" s="33">
        <f>N15/U15</f>
        <v>1</v>
      </c>
      <c r="W15" s="15">
        <f>P15/T15</f>
        <v>3.8181818181818183</v>
      </c>
      <c r="X15" s="15">
        <f>W15-V15</f>
        <v>2.8181818181818183</v>
      </c>
      <c r="Y15" s="35" t="s">
        <v>458</v>
      </c>
      <c r="Z15" s="35" t="s">
        <v>61</v>
      </c>
      <c r="AA15" s="35">
        <v>38</v>
      </c>
      <c r="AB15" s="35"/>
      <c r="AC15" s="35"/>
    </row>
    <row r="16" spans="1:30" x14ac:dyDescent="0.25">
      <c r="A16" s="35" t="s">
        <v>408</v>
      </c>
      <c r="B16" s="35">
        <v>2020</v>
      </c>
      <c r="C16" s="35" t="s">
        <v>11</v>
      </c>
      <c r="D16" s="35">
        <v>850</v>
      </c>
      <c r="E16" s="35" t="s">
        <v>158</v>
      </c>
      <c r="F16" s="35" t="s">
        <v>26</v>
      </c>
      <c r="G16" s="35" t="s">
        <v>26</v>
      </c>
      <c r="H16" s="35" t="s">
        <v>48</v>
      </c>
      <c r="I16" s="35" t="s">
        <v>32</v>
      </c>
      <c r="J16" s="35" t="s">
        <v>32</v>
      </c>
      <c r="K16" s="35" t="s">
        <v>32</v>
      </c>
      <c r="L16" s="35" t="s">
        <v>32</v>
      </c>
      <c r="M16" s="35">
        <v>1</v>
      </c>
      <c r="N16" s="35" t="s">
        <v>32</v>
      </c>
      <c r="O16" s="35"/>
      <c r="P16" s="45" t="s">
        <v>32</v>
      </c>
      <c r="Q16" s="33" t="s">
        <v>919</v>
      </c>
      <c r="R16" s="35" t="s">
        <v>158</v>
      </c>
      <c r="S16" s="35">
        <v>9</v>
      </c>
      <c r="T16" s="35" t="s">
        <v>32</v>
      </c>
      <c r="U16" s="35" t="s">
        <v>32</v>
      </c>
      <c r="V16" s="33" t="s">
        <v>32</v>
      </c>
      <c r="W16" s="15" t="s">
        <v>32</v>
      </c>
      <c r="X16" s="15"/>
      <c r="Y16" s="35" t="s">
        <v>22</v>
      </c>
      <c r="Z16" s="35" t="s">
        <v>61</v>
      </c>
      <c r="AA16" s="35">
        <v>42</v>
      </c>
      <c r="AB16" s="35"/>
      <c r="AC16" s="35"/>
    </row>
    <row r="17" spans="1:29" x14ac:dyDescent="0.25">
      <c r="A17" s="35" t="s">
        <v>425</v>
      </c>
      <c r="B17" s="35"/>
      <c r="C17" s="35" t="s">
        <v>11</v>
      </c>
      <c r="D17" s="35">
        <v>875</v>
      </c>
      <c r="E17" s="35" t="s">
        <v>59</v>
      </c>
      <c r="F17" s="35" t="s">
        <v>26</v>
      </c>
      <c r="G17" s="35" t="s">
        <v>137</v>
      </c>
      <c r="H17" s="35" t="s">
        <v>48</v>
      </c>
      <c r="I17" s="35" t="s">
        <v>328</v>
      </c>
      <c r="J17" s="35" t="s">
        <v>32</v>
      </c>
      <c r="K17" s="35" t="s">
        <v>32</v>
      </c>
      <c r="L17" s="35" t="s">
        <v>32</v>
      </c>
      <c r="M17" s="35">
        <v>2</v>
      </c>
      <c r="N17" s="35">
        <v>34</v>
      </c>
      <c r="O17" s="35"/>
      <c r="P17" s="37">
        <v>50</v>
      </c>
      <c r="Q17" s="33" t="s">
        <v>917</v>
      </c>
      <c r="R17" s="35" t="s">
        <v>14</v>
      </c>
      <c r="S17" s="35">
        <v>9</v>
      </c>
      <c r="T17" s="35" t="s">
        <v>32</v>
      </c>
      <c r="U17" s="35" t="s">
        <v>32</v>
      </c>
      <c r="V17" s="33" t="s">
        <v>32</v>
      </c>
      <c r="W17" s="15" t="s">
        <v>32</v>
      </c>
      <c r="X17" s="15"/>
      <c r="Y17" s="35" t="s">
        <v>22</v>
      </c>
      <c r="Z17" s="35" t="s">
        <v>61</v>
      </c>
      <c r="AA17" s="35">
        <v>32</v>
      </c>
      <c r="AB17" s="35"/>
      <c r="AC17" s="35"/>
    </row>
    <row r="18" spans="1:29" x14ac:dyDescent="0.25">
      <c r="A18" s="35" t="s">
        <v>410</v>
      </c>
      <c r="B18" s="35">
        <v>2021</v>
      </c>
      <c r="C18" s="35" t="s">
        <v>58</v>
      </c>
      <c r="D18" s="35">
        <v>900</v>
      </c>
      <c r="E18" s="35" t="s">
        <v>158</v>
      </c>
      <c r="F18" s="35" t="s">
        <v>26</v>
      </c>
      <c r="G18" s="35" t="s">
        <v>459</v>
      </c>
      <c r="H18" s="35" t="s">
        <v>48</v>
      </c>
      <c r="I18" s="35" t="s">
        <v>49</v>
      </c>
      <c r="J18" s="35" t="s">
        <v>32</v>
      </c>
      <c r="K18" s="35" t="s">
        <v>431</v>
      </c>
      <c r="L18" s="35" t="s">
        <v>32</v>
      </c>
      <c r="M18" s="35">
        <v>1</v>
      </c>
      <c r="N18" s="35">
        <v>40</v>
      </c>
      <c r="O18" s="35"/>
      <c r="P18" s="45">
        <v>40</v>
      </c>
      <c r="Q18" s="33" t="s">
        <v>919</v>
      </c>
      <c r="R18" s="35" t="s">
        <v>158</v>
      </c>
      <c r="S18" s="35">
        <v>9</v>
      </c>
      <c r="T18" s="35">
        <v>11</v>
      </c>
      <c r="U18" s="35">
        <v>42</v>
      </c>
      <c r="V18" s="33">
        <f>N18/U18</f>
        <v>0.95238095238095233</v>
      </c>
      <c r="W18" s="15">
        <f>P18/T18</f>
        <v>3.6363636363636362</v>
      </c>
      <c r="X18" s="15">
        <f>W18-V18</f>
        <v>2.6839826839826841</v>
      </c>
      <c r="Y18" s="35" t="s">
        <v>458</v>
      </c>
      <c r="Z18" s="35" t="s">
        <v>61</v>
      </c>
      <c r="AA18" s="40" t="s">
        <v>460</v>
      </c>
      <c r="AB18" s="41" t="s">
        <v>132</v>
      </c>
      <c r="AC18" s="35"/>
    </row>
    <row r="19" spans="1:29" x14ac:dyDescent="0.25">
      <c r="A19" s="35" t="s">
        <v>411</v>
      </c>
      <c r="B19" s="35"/>
      <c r="C19" s="35" t="s">
        <v>58</v>
      </c>
      <c r="D19" s="35">
        <v>900</v>
      </c>
      <c r="E19" s="35" t="s">
        <v>158</v>
      </c>
      <c r="F19" s="35" t="s">
        <v>26</v>
      </c>
      <c r="G19" s="35" t="s">
        <v>459</v>
      </c>
      <c r="H19" s="35" t="s">
        <v>48</v>
      </c>
      <c r="I19" s="35" t="s">
        <v>49</v>
      </c>
      <c r="J19" s="35" t="s">
        <v>32</v>
      </c>
      <c r="K19" s="35" t="s">
        <v>431</v>
      </c>
      <c r="L19" s="35" t="s">
        <v>32</v>
      </c>
      <c r="M19" s="35">
        <v>1</v>
      </c>
      <c r="N19" s="35">
        <v>40</v>
      </c>
      <c r="O19" s="35"/>
      <c r="P19" s="45">
        <v>40</v>
      </c>
      <c r="Q19" s="33" t="s">
        <v>919</v>
      </c>
      <c r="R19" s="35" t="s">
        <v>158</v>
      </c>
      <c r="S19" s="35">
        <v>9</v>
      </c>
      <c r="T19" s="35">
        <v>11</v>
      </c>
      <c r="U19" s="35">
        <v>42</v>
      </c>
      <c r="V19" s="33">
        <f>N19/U19</f>
        <v>0.95238095238095233</v>
      </c>
      <c r="W19" s="15">
        <f>P19/T19</f>
        <v>3.6363636363636362</v>
      </c>
      <c r="X19" s="15">
        <f>W19-V19</f>
        <v>2.6839826839826841</v>
      </c>
      <c r="Y19" s="35" t="s">
        <v>458</v>
      </c>
      <c r="Z19" s="35" t="s">
        <v>61</v>
      </c>
      <c r="AA19" s="40" t="s">
        <v>460</v>
      </c>
      <c r="AB19" s="41" t="s">
        <v>132</v>
      </c>
      <c r="AC19" s="35"/>
    </row>
    <row r="20" spans="1:29" x14ac:dyDescent="0.25">
      <c r="A20" s="35" t="s">
        <v>424</v>
      </c>
      <c r="B20" s="35"/>
      <c r="C20" s="35" t="s">
        <v>11</v>
      </c>
      <c r="D20" s="35">
        <v>900</v>
      </c>
      <c r="E20" s="35" t="s">
        <v>59</v>
      </c>
      <c r="F20" s="35" t="s">
        <v>26</v>
      </c>
      <c r="G20" s="35" t="s">
        <v>137</v>
      </c>
      <c r="H20" s="35" t="s">
        <v>48</v>
      </c>
      <c r="I20" s="35" t="s">
        <v>328</v>
      </c>
      <c r="J20" s="35" t="s">
        <v>199</v>
      </c>
      <c r="K20" s="35" t="s">
        <v>19</v>
      </c>
      <c r="L20" s="35" t="s">
        <v>32</v>
      </c>
      <c r="M20" s="35">
        <v>2</v>
      </c>
      <c r="N20" s="35" t="s">
        <v>32</v>
      </c>
      <c r="O20" s="35"/>
      <c r="P20" s="35" t="s">
        <v>32</v>
      </c>
      <c r="Q20" s="33" t="s">
        <v>917</v>
      </c>
      <c r="R20" s="35" t="s">
        <v>14</v>
      </c>
      <c r="S20" s="35">
        <v>9</v>
      </c>
      <c r="T20" s="35">
        <v>11</v>
      </c>
      <c r="U20" s="35">
        <v>34</v>
      </c>
      <c r="V20" s="33" t="s">
        <v>32</v>
      </c>
      <c r="W20" s="15" t="s">
        <v>32</v>
      </c>
      <c r="X20" s="15"/>
      <c r="Y20" s="35" t="s">
        <v>22</v>
      </c>
      <c r="Z20" s="35" t="s">
        <v>61</v>
      </c>
      <c r="AA20" s="35">
        <v>32</v>
      </c>
      <c r="AB20" s="35"/>
      <c r="AC20" s="35"/>
    </row>
    <row r="21" spans="1:29" x14ac:dyDescent="0.25">
      <c r="A21" s="35" t="s">
        <v>423</v>
      </c>
      <c r="B21" s="35"/>
      <c r="C21" s="35" t="s">
        <v>11</v>
      </c>
      <c r="D21" s="35">
        <v>1250</v>
      </c>
      <c r="E21" s="35" t="s">
        <v>353</v>
      </c>
      <c r="F21" s="35" t="s">
        <v>26</v>
      </c>
      <c r="G21" s="35" t="s">
        <v>137</v>
      </c>
      <c r="H21" s="35" t="s">
        <v>432</v>
      </c>
      <c r="I21" s="35" t="s">
        <v>49</v>
      </c>
      <c r="J21" s="35" t="s">
        <v>32</v>
      </c>
      <c r="K21" s="35" t="s">
        <v>32</v>
      </c>
      <c r="L21" s="35" t="s">
        <v>32</v>
      </c>
      <c r="M21" s="35">
        <v>1</v>
      </c>
      <c r="N21" s="35" t="s">
        <v>32</v>
      </c>
      <c r="O21" s="35"/>
      <c r="P21" s="35" t="s">
        <v>32</v>
      </c>
      <c r="Q21" s="33" t="s">
        <v>919</v>
      </c>
      <c r="R21" s="35" t="s">
        <v>353</v>
      </c>
      <c r="S21" s="35">
        <v>10</v>
      </c>
      <c r="T21" s="35" t="s">
        <v>32</v>
      </c>
      <c r="U21" s="35" t="s">
        <v>32</v>
      </c>
      <c r="V21" s="33" t="s">
        <v>32</v>
      </c>
      <c r="W21" s="15" t="s">
        <v>32</v>
      </c>
      <c r="X21" s="15"/>
      <c r="Y21" s="35" t="s">
        <v>458</v>
      </c>
      <c r="Z21" s="35" t="s">
        <v>61</v>
      </c>
      <c r="AA21" s="35">
        <v>38</v>
      </c>
      <c r="AB21" s="35"/>
      <c r="AC21" s="35"/>
    </row>
    <row r="22" spans="1:29" x14ac:dyDescent="0.25">
      <c r="A22" s="35" t="s">
        <v>422</v>
      </c>
      <c r="B22" s="35"/>
      <c r="C22" s="35" t="s">
        <v>11</v>
      </c>
      <c r="D22" s="35">
        <v>1300</v>
      </c>
      <c r="E22" s="35" t="s">
        <v>59</v>
      </c>
      <c r="F22" s="35" t="s">
        <v>137</v>
      </c>
      <c r="G22" s="35" t="s">
        <v>137</v>
      </c>
      <c r="H22" s="35" t="s">
        <v>48</v>
      </c>
      <c r="I22" s="35" t="s">
        <v>328</v>
      </c>
      <c r="J22" s="35" t="s">
        <v>199</v>
      </c>
      <c r="K22" s="35" t="s">
        <v>19</v>
      </c>
      <c r="L22" s="35" t="s">
        <v>32</v>
      </c>
      <c r="M22" s="35">
        <v>2</v>
      </c>
      <c r="N22" s="35" t="s">
        <v>32</v>
      </c>
      <c r="O22" s="35"/>
      <c r="P22" s="35" t="s">
        <v>32</v>
      </c>
      <c r="Q22" s="33" t="s">
        <v>917</v>
      </c>
      <c r="R22" s="35" t="s">
        <v>14</v>
      </c>
      <c r="S22" s="35">
        <v>9</v>
      </c>
      <c r="T22" s="35">
        <v>11</v>
      </c>
      <c r="U22" s="35">
        <v>34</v>
      </c>
      <c r="V22" s="33" t="s">
        <v>32</v>
      </c>
      <c r="W22" s="15" t="s">
        <v>32</v>
      </c>
      <c r="X22" s="15"/>
      <c r="Y22" s="35" t="s">
        <v>22</v>
      </c>
      <c r="Z22" s="35" t="s">
        <v>61</v>
      </c>
      <c r="AA22" s="35">
        <v>32</v>
      </c>
      <c r="AB22" s="35"/>
      <c r="AC22" s="35"/>
    </row>
    <row r="23" spans="1:29" x14ac:dyDescent="0.25">
      <c r="A23" s="35" t="s">
        <v>407</v>
      </c>
      <c r="B23" s="35">
        <v>2020</v>
      </c>
      <c r="C23" s="35" t="s">
        <v>11</v>
      </c>
      <c r="D23" s="35">
        <v>1700</v>
      </c>
      <c r="E23" s="35" t="s">
        <v>136</v>
      </c>
      <c r="F23" s="35" t="s">
        <v>137</v>
      </c>
      <c r="G23" s="35" t="s">
        <v>137</v>
      </c>
      <c r="H23" s="35" t="s">
        <v>432</v>
      </c>
      <c r="I23" s="35" t="s">
        <v>49</v>
      </c>
      <c r="J23" s="35" t="s">
        <v>32</v>
      </c>
      <c r="K23" s="35" t="s">
        <v>32</v>
      </c>
      <c r="L23" s="35" t="s">
        <v>32</v>
      </c>
      <c r="M23" s="35">
        <v>1</v>
      </c>
      <c r="N23" s="35">
        <v>32</v>
      </c>
      <c r="O23" s="35"/>
      <c r="P23" s="45">
        <v>32</v>
      </c>
      <c r="Q23" s="33" t="s">
        <v>919</v>
      </c>
      <c r="R23" s="35" t="s">
        <v>136</v>
      </c>
      <c r="S23" s="35">
        <v>11</v>
      </c>
      <c r="T23" s="35" t="s">
        <v>32</v>
      </c>
      <c r="U23" s="35" t="s">
        <v>32</v>
      </c>
      <c r="V23" s="33" t="s">
        <v>32</v>
      </c>
      <c r="W23" s="15" t="s">
        <v>32</v>
      </c>
      <c r="X23" s="15"/>
      <c r="Y23" s="35" t="s">
        <v>458</v>
      </c>
      <c r="Z23" s="35" t="s">
        <v>61</v>
      </c>
      <c r="AA23" s="35">
        <v>38</v>
      </c>
      <c r="AB23" s="35"/>
      <c r="AC23" s="35"/>
    </row>
    <row r="24" spans="1:29" x14ac:dyDescent="0.25">
      <c r="A24" s="35" t="s">
        <v>406</v>
      </c>
      <c r="B24" s="35">
        <v>2020</v>
      </c>
      <c r="C24" s="35" t="s">
        <v>11</v>
      </c>
      <c r="D24" s="35">
        <v>2300</v>
      </c>
      <c r="E24" s="35" t="s">
        <v>59</v>
      </c>
      <c r="F24" s="35" t="s">
        <v>137</v>
      </c>
      <c r="G24" s="35" t="s">
        <v>137</v>
      </c>
      <c r="H24" s="35" t="s">
        <v>432</v>
      </c>
      <c r="I24" s="33" t="s">
        <v>510</v>
      </c>
      <c r="J24" s="35" t="s">
        <v>32</v>
      </c>
      <c r="K24" s="35" t="s">
        <v>32</v>
      </c>
      <c r="L24" s="35" t="s">
        <v>429</v>
      </c>
      <c r="M24" s="35">
        <v>2</v>
      </c>
      <c r="N24" s="35">
        <v>32</v>
      </c>
      <c r="O24" s="35"/>
      <c r="P24" s="37">
        <v>48</v>
      </c>
      <c r="Q24" s="33" t="s">
        <v>917</v>
      </c>
      <c r="R24" s="39" t="s">
        <v>510</v>
      </c>
      <c r="S24" s="39">
        <v>11</v>
      </c>
      <c r="T24" s="35" t="s">
        <v>32</v>
      </c>
      <c r="U24" s="35" t="s">
        <v>32</v>
      </c>
      <c r="V24" s="33" t="s">
        <v>32</v>
      </c>
      <c r="W24" s="15" t="s">
        <v>32</v>
      </c>
      <c r="X24" s="15"/>
      <c r="Y24" s="35" t="s">
        <v>141</v>
      </c>
      <c r="Z24" s="35" t="s">
        <v>61</v>
      </c>
      <c r="AA24" s="35">
        <v>30</v>
      </c>
      <c r="AB24" s="35"/>
      <c r="AC24" s="35" t="s">
        <v>430</v>
      </c>
    </row>
    <row r="25" spans="1:29" x14ac:dyDescent="0.25">
      <c r="P25" s="6"/>
    </row>
    <row r="26" spans="1:29" x14ac:dyDescent="0.25">
      <c r="P26" s="6"/>
    </row>
    <row r="27" spans="1:29" x14ac:dyDescent="0.25">
      <c r="P27" s="6"/>
    </row>
    <row r="28" spans="1:29" x14ac:dyDescent="0.25">
      <c r="P28" s="6"/>
    </row>
    <row r="34" spans="16:16" x14ac:dyDescent="0.25">
      <c r="P34" s="6"/>
    </row>
    <row r="35" spans="16:16" x14ac:dyDescent="0.25">
      <c r="P35" s="6"/>
    </row>
  </sheetData>
  <conditionalFormatting sqref="V2:V24">
    <cfRule type="aboveAverage" dxfId="41" priority="6" aboveAverage="0" stdDev="1"/>
    <cfRule type="aboveAverage" dxfId="40" priority="7" stdDev="1"/>
  </conditionalFormatting>
  <conditionalFormatting sqref="W2:W24">
    <cfRule type="aboveAverage" dxfId="39" priority="8" aboveAverage="0" stdDev="1"/>
    <cfRule type="aboveAverage" dxfId="38" priority="9" stdDev="1"/>
  </conditionalFormatting>
  <conditionalFormatting sqref="X2:X2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opLeftCell="E1" zoomScaleNormal="100" workbookViewId="0">
      <selection activeCell="AA44" sqref="AA44"/>
    </sheetView>
  </sheetViews>
  <sheetFormatPr defaultRowHeight="15" x14ac:dyDescent="0.25"/>
  <cols>
    <col min="2" max="2" width="24.85546875" customWidth="1"/>
    <col min="3" max="3" width="6.85546875" customWidth="1"/>
    <col min="4" max="4" width="10.28515625" customWidth="1"/>
    <col min="5" max="5" width="9.7109375" customWidth="1"/>
    <col min="6" max="6" width="16.7109375" customWidth="1"/>
    <col min="7" max="7" width="7.42578125" customWidth="1"/>
    <col min="8" max="8" width="11.7109375" customWidth="1"/>
    <col min="9" max="9" width="14.140625" customWidth="1"/>
    <col min="10" max="11" width="17" customWidth="1"/>
    <col min="12" max="12" width="11.28515625" customWidth="1"/>
    <col min="13" max="13" width="19.85546875" customWidth="1"/>
    <col min="14" max="14" width="4.140625" customWidth="1"/>
    <col min="15" max="17" width="4.85546875" customWidth="1"/>
    <col min="18" max="18" width="6.28515625" customWidth="1"/>
    <col min="19" max="21" width="5.42578125" customWidth="1"/>
    <col min="22" max="23" width="5.5703125" customWidth="1"/>
    <col min="24" max="24" width="6.28515625" customWidth="1"/>
    <col min="25" max="25" width="8.42578125" customWidth="1"/>
    <col min="26" max="26" width="15.140625" customWidth="1"/>
    <col min="27" max="27" width="16.42578125" customWidth="1"/>
    <col min="28" max="28" width="10" customWidth="1"/>
    <col min="30" max="30" width="23.140625" customWidth="1"/>
  </cols>
  <sheetData>
    <row r="1" spans="1:31" x14ac:dyDescent="0.25">
      <c r="A1" s="5" t="s">
        <v>127</v>
      </c>
      <c r="B1" s="35" t="s">
        <v>3</v>
      </c>
      <c r="C1" s="35" t="s">
        <v>10</v>
      </c>
      <c r="D1" s="35" t="s">
        <v>124</v>
      </c>
      <c r="E1" s="35" t="s">
        <v>125</v>
      </c>
      <c r="F1" s="35" t="s">
        <v>4</v>
      </c>
      <c r="G1" s="35" t="s">
        <v>24</v>
      </c>
      <c r="H1" s="35" t="s">
        <v>25</v>
      </c>
      <c r="I1" s="35" t="s">
        <v>44</v>
      </c>
      <c r="J1" s="35" t="s">
        <v>5</v>
      </c>
      <c r="K1" s="35" t="s">
        <v>18</v>
      </c>
      <c r="L1" s="35" t="s">
        <v>192</v>
      </c>
      <c r="M1" s="35" t="s">
        <v>16</v>
      </c>
      <c r="N1" s="35" t="s">
        <v>33</v>
      </c>
      <c r="O1" s="35" t="s">
        <v>113</v>
      </c>
      <c r="P1" s="35" t="s">
        <v>114</v>
      </c>
      <c r="Q1" s="35" t="s">
        <v>115</v>
      </c>
      <c r="R1" s="35" t="s">
        <v>934</v>
      </c>
      <c r="S1" s="35" t="s">
        <v>6</v>
      </c>
      <c r="T1" s="35" t="s">
        <v>34</v>
      </c>
      <c r="U1" s="35" t="s">
        <v>110</v>
      </c>
      <c r="V1" s="35" t="s">
        <v>111</v>
      </c>
      <c r="W1" s="35" t="s">
        <v>358</v>
      </c>
      <c r="X1" s="35" t="s">
        <v>357</v>
      </c>
      <c r="Y1" s="35" t="s">
        <v>935</v>
      </c>
      <c r="Z1" s="35" t="s">
        <v>7</v>
      </c>
      <c r="AA1" s="35" t="s">
        <v>21</v>
      </c>
      <c r="AB1" s="35" t="s">
        <v>126</v>
      </c>
      <c r="AC1" s="35" t="s">
        <v>218</v>
      </c>
      <c r="AD1" s="35" t="s">
        <v>216</v>
      </c>
      <c r="AE1" s="33"/>
    </row>
    <row r="2" spans="1:31" x14ac:dyDescent="0.25">
      <c r="A2" s="35"/>
      <c r="B2" s="35" t="s">
        <v>70</v>
      </c>
      <c r="C2" s="35">
        <v>2021</v>
      </c>
      <c r="D2" s="35" t="s">
        <v>75</v>
      </c>
      <c r="E2" s="35">
        <v>2000</v>
      </c>
      <c r="F2" s="35" t="s">
        <v>874</v>
      </c>
      <c r="G2" s="35" t="s">
        <v>156</v>
      </c>
      <c r="H2" s="35" t="s">
        <v>32</v>
      </c>
      <c r="I2" s="35" t="s">
        <v>48</v>
      </c>
      <c r="J2" s="35" t="s">
        <v>49</v>
      </c>
      <c r="K2" s="37" t="s">
        <v>837</v>
      </c>
      <c r="L2" s="35" t="s">
        <v>32</v>
      </c>
      <c r="M2" s="35" t="s">
        <v>129</v>
      </c>
      <c r="N2" s="35">
        <v>1</v>
      </c>
      <c r="O2" s="35">
        <v>46</v>
      </c>
      <c r="P2" s="35"/>
      <c r="Q2" s="45">
        <v>46</v>
      </c>
      <c r="R2" s="45"/>
      <c r="S2" s="35" t="s">
        <v>130</v>
      </c>
      <c r="T2" s="35">
        <v>8</v>
      </c>
      <c r="U2" s="35" t="s">
        <v>32</v>
      </c>
      <c r="V2" s="35" t="s">
        <v>32</v>
      </c>
      <c r="W2" s="35" t="s">
        <v>32</v>
      </c>
      <c r="X2" s="35" t="s">
        <v>32</v>
      </c>
      <c r="Y2" s="16"/>
      <c r="Z2" s="35" t="s">
        <v>131</v>
      </c>
      <c r="AA2" s="35" t="s">
        <v>61</v>
      </c>
      <c r="AB2" s="35">
        <v>40</v>
      </c>
      <c r="AC2" s="35" t="s">
        <v>132</v>
      </c>
      <c r="AD2" s="35" t="s">
        <v>128</v>
      </c>
    </row>
    <row r="3" spans="1:31" x14ac:dyDescent="0.25">
      <c r="A3" s="35"/>
      <c r="B3" s="35" t="s">
        <v>71</v>
      </c>
      <c r="C3" s="35">
        <v>2021</v>
      </c>
      <c r="D3" s="35" t="s">
        <v>11</v>
      </c>
      <c r="E3" s="35">
        <v>1400</v>
      </c>
      <c r="F3" s="35" t="s">
        <v>117</v>
      </c>
      <c r="G3" s="35" t="s">
        <v>156</v>
      </c>
      <c r="H3" s="35" t="s">
        <v>137</v>
      </c>
      <c r="I3" s="35" t="s">
        <v>48</v>
      </c>
      <c r="J3" s="35" t="s">
        <v>510</v>
      </c>
      <c r="K3" s="37" t="s">
        <v>195</v>
      </c>
      <c r="L3" s="35" t="s">
        <v>32</v>
      </c>
      <c r="M3" s="35" t="s">
        <v>138</v>
      </c>
      <c r="N3" s="35">
        <v>2</v>
      </c>
      <c r="O3" s="35">
        <v>34</v>
      </c>
      <c r="P3" s="35"/>
      <c r="Q3" s="35">
        <v>50</v>
      </c>
      <c r="R3" s="35" t="s">
        <v>917</v>
      </c>
      <c r="S3" s="35" t="s">
        <v>15</v>
      </c>
      <c r="T3" s="35">
        <v>11</v>
      </c>
      <c r="U3" s="35">
        <v>11</v>
      </c>
      <c r="V3" s="35">
        <v>32</v>
      </c>
      <c r="W3" s="35">
        <f t="shared" ref="W3:W34" si="0">O3/V3</f>
        <v>1.0625</v>
      </c>
      <c r="X3" s="16">
        <f t="shared" ref="X3:X34" si="1">Q3/U3</f>
        <v>4.5454545454545459</v>
      </c>
      <c r="Y3" s="16">
        <f t="shared" ref="Y3:Y34" si="2">X3-W3</f>
        <v>3.4829545454545459</v>
      </c>
      <c r="Z3" s="35" t="s">
        <v>141</v>
      </c>
      <c r="AA3" s="35" t="s">
        <v>61</v>
      </c>
      <c r="AB3" s="35">
        <v>32</v>
      </c>
      <c r="AC3" s="35"/>
      <c r="AD3" s="35"/>
    </row>
    <row r="4" spans="1:31" x14ac:dyDescent="0.25">
      <c r="A4" s="35" t="s">
        <v>118</v>
      </c>
      <c r="B4" s="35" t="s">
        <v>72</v>
      </c>
      <c r="C4" s="35">
        <v>2021</v>
      </c>
      <c r="D4" s="35" t="s">
        <v>11</v>
      </c>
      <c r="E4" s="35">
        <v>1400</v>
      </c>
      <c r="F4" s="35" t="s">
        <v>117</v>
      </c>
      <c r="G4" s="35" t="s">
        <v>156</v>
      </c>
      <c r="H4" s="35" t="s">
        <v>137</v>
      </c>
      <c r="I4" s="35" t="s">
        <v>48</v>
      </c>
      <c r="J4" s="35" t="s">
        <v>510</v>
      </c>
      <c r="K4" s="37" t="s">
        <v>195</v>
      </c>
      <c r="L4" s="35" t="s">
        <v>32</v>
      </c>
      <c r="M4" s="35" t="s">
        <v>138</v>
      </c>
      <c r="N4" s="35">
        <v>2</v>
      </c>
      <c r="O4" s="35">
        <v>34</v>
      </c>
      <c r="P4" s="35"/>
      <c r="Q4" s="35">
        <v>50</v>
      </c>
      <c r="R4" s="35" t="s">
        <v>917</v>
      </c>
      <c r="S4" s="35" t="s">
        <v>15</v>
      </c>
      <c r="T4" s="35">
        <v>11</v>
      </c>
      <c r="U4" s="35">
        <v>11</v>
      </c>
      <c r="V4" s="35">
        <v>32</v>
      </c>
      <c r="W4" s="35">
        <f t="shared" si="0"/>
        <v>1.0625</v>
      </c>
      <c r="X4" s="16">
        <f t="shared" si="1"/>
        <v>4.5454545454545459</v>
      </c>
      <c r="Y4" s="16">
        <f t="shared" si="2"/>
        <v>3.4829545454545459</v>
      </c>
      <c r="Z4" s="35" t="s">
        <v>141</v>
      </c>
      <c r="AA4" s="35" t="s">
        <v>61</v>
      </c>
      <c r="AB4" s="35">
        <v>32</v>
      </c>
      <c r="AC4" s="35"/>
      <c r="AD4" s="35"/>
    </row>
    <row r="5" spans="1:31" x14ac:dyDescent="0.25">
      <c r="A5" s="35"/>
      <c r="B5" s="35" t="s">
        <v>73</v>
      </c>
      <c r="C5" s="35">
        <v>2021</v>
      </c>
      <c r="D5" s="35" t="s">
        <v>11</v>
      </c>
      <c r="E5" s="35">
        <v>1250</v>
      </c>
      <c r="F5" s="35" t="s">
        <v>136</v>
      </c>
      <c r="G5" s="35" t="s">
        <v>156</v>
      </c>
      <c r="H5" s="35" t="s">
        <v>137</v>
      </c>
      <c r="I5" s="35" t="s">
        <v>45</v>
      </c>
      <c r="J5" s="35" t="s">
        <v>49</v>
      </c>
      <c r="K5" s="37" t="s">
        <v>195</v>
      </c>
      <c r="L5" s="35" t="s">
        <v>32</v>
      </c>
      <c r="M5" s="35" t="s">
        <v>139</v>
      </c>
      <c r="N5" s="35">
        <v>1</v>
      </c>
      <c r="O5" s="35">
        <v>38</v>
      </c>
      <c r="P5" s="35"/>
      <c r="Q5" s="45">
        <v>38</v>
      </c>
      <c r="R5" s="35" t="s">
        <v>919</v>
      </c>
      <c r="S5" s="35" t="s">
        <v>140</v>
      </c>
      <c r="T5" s="35">
        <v>11</v>
      </c>
      <c r="U5" s="35">
        <v>11</v>
      </c>
      <c r="V5" s="35">
        <v>32</v>
      </c>
      <c r="W5" s="35">
        <f t="shared" si="0"/>
        <v>1.1875</v>
      </c>
      <c r="X5" s="16">
        <f t="shared" si="1"/>
        <v>3.4545454545454546</v>
      </c>
      <c r="Y5" s="16">
        <f t="shared" si="2"/>
        <v>2.2670454545454546</v>
      </c>
      <c r="Z5" s="35" t="s">
        <v>131</v>
      </c>
      <c r="AA5" s="35" t="s">
        <v>61</v>
      </c>
      <c r="AB5" s="35">
        <v>40</v>
      </c>
      <c r="AC5" s="35"/>
      <c r="AD5" s="35"/>
    </row>
    <row r="6" spans="1:31" x14ac:dyDescent="0.25">
      <c r="A6" s="35"/>
      <c r="B6" s="35" t="s">
        <v>74</v>
      </c>
      <c r="C6" s="35">
        <v>2020</v>
      </c>
      <c r="D6" s="35" t="s">
        <v>11</v>
      </c>
      <c r="E6" s="35">
        <v>1250</v>
      </c>
      <c r="F6" s="35" t="s">
        <v>136</v>
      </c>
      <c r="G6" s="35" t="s">
        <v>156</v>
      </c>
      <c r="H6" s="35" t="s">
        <v>32</v>
      </c>
      <c r="I6" s="35" t="s">
        <v>45</v>
      </c>
      <c r="J6" s="35" t="s">
        <v>49</v>
      </c>
      <c r="K6" s="37" t="s">
        <v>195</v>
      </c>
      <c r="L6" s="35" t="s">
        <v>32</v>
      </c>
      <c r="M6" s="35" t="s">
        <v>139</v>
      </c>
      <c r="N6" s="35">
        <v>1</v>
      </c>
      <c r="O6" s="35">
        <v>38</v>
      </c>
      <c r="P6" s="35"/>
      <c r="Q6" s="45">
        <v>38</v>
      </c>
      <c r="R6" s="35" t="s">
        <v>919</v>
      </c>
      <c r="S6" s="35" t="s">
        <v>140</v>
      </c>
      <c r="T6" s="35">
        <v>11</v>
      </c>
      <c r="U6" s="35">
        <v>11</v>
      </c>
      <c r="V6" s="35">
        <v>42</v>
      </c>
      <c r="W6" s="35">
        <f t="shared" si="0"/>
        <v>0.90476190476190477</v>
      </c>
      <c r="X6" s="16">
        <f t="shared" si="1"/>
        <v>3.4545454545454546</v>
      </c>
      <c r="Y6" s="16">
        <f t="shared" si="2"/>
        <v>2.5497835497835499</v>
      </c>
      <c r="Z6" s="35" t="s">
        <v>131</v>
      </c>
      <c r="AA6" s="35" t="s">
        <v>61</v>
      </c>
      <c r="AB6" s="35">
        <v>40</v>
      </c>
      <c r="AC6" s="35"/>
      <c r="AD6" s="35"/>
    </row>
    <row r="7" spans="1:31" x14ac:dyDescent="0.25">
      <c r="A7" s="35"/>
      <c r="B7" s="35" t="s">
        <v>74</v>
      </c>
      <c r="C7" s="35">
        <v>2021</v>
      </c>
      <c r="D7" s="35" t="s">
        <v>11</v>
      </c>
      <c r="E7" s="35">
        <v>1250</v>
      </c>
      <c r="F7" s="35" t="s">
        <v>142</v>
      </c>
      <c r="G7" s="35" t="s">
        <v>156</v>
      </c>
      <c r="H7" s="35" t="s">
        <v>156</v>
      </c>
      <c r="I7" s="35" t="s">
        <v>45</v>
      </c>
      <c r="J7" s="35" t="s">
        <v>49</v>
      </c>
      <c r="K7" s="37" t="s">
        <v>838</v>
      </c>
      <c r="L7" s="35" t="s">
        <v>32</v>
      </c>
      <c r="M7" s="35" t="s">
        <v>143</v>
      </c>
      <c r="N7" s="35">
        <v>1</v>
      </c>
      <c r="O7" s="35">
        <v>38</v>
      </c>
      <c r="P7" s="35"/>
      <c r="Q7" s="45">
        <v>38</v>
      </c>
      <c r="R7" s="35" t="s">
        <v>919</v>
      </c>
      <c r="S7" s="35" t="s">
        <v>142</v>
      </c>
      <c r="T7" s="35">
        <v>12</v>
      </c>
      <c r="U7" s="35">
        <v>11</v>
      </c>
      <c r="V7" s="35">
        <v>50</v>
      </c>
      <c r="W7" s="35">
        <f t="shared" si="0"/>
        <v>0.76</v>
      </c>
      <c r="X7" s="16">
        <f t="shared" si="1"/>
        <v>3.4545454545454546</v>
      </c>
      <c r="Y7" s="16">
        <f t="shared" si="2"/>
        <v>2.6945454545454544</v>
      </c>
      <c r="Z7" s="35" t="s">
        <v>141</v>
      </c>
      <c r="AA7" s="35" t="s">
        <v>61</v>
      </c>
      <c r="AB7" s="35">
        <v>40</v>
      </c>
      <c r="AC7" s="35"/>
      <c r="AD7" s="35"/>
    </row>
    <row r="8" spans="1:31" x14ac:dyDescent="0.25">
      <c r="A8" s="35" t="s">
        <v>118</v>
      </c>
      <c r="B8" s="35" t="s">
        <v>76</v>
      </c>
      <c r="C8" s="35">
        <v>2021</v>
      </c>
      <c r="D8" s="35" t="s">
        <v>11</v>
      </c>
      <c r="E8" s="35">
        <v>1250</v>
      </c>
      <c r="F8" s="35" t="s">
        <v>142</v>
      </c>
      <c r="G8" s="35" t="s">
        <v>156</v>
      </c>
      <c r="H8" s="35" t="s">
        <v>156</v>
      </c>
      <c r="I8" s="35" t="s">
        <v>45</v>
      </c>
      <c r="J8" s="35" t="s">
        <v>49</v>
      </c>
      <c r="K8" s="37" t="s">
        <v>838</v>
      </c>
      <c r="L8" s="35" t="s">
        <v>32</v>
      </c>
      <c r="M8" s="35" t="s">
        <v>143</v>
      </c>
      <c r="N8" s="35">
        <v>1</v>
      </c>
      <c r="O8" s="35">
        <v>38</v>
      </c>
      <c r="P8" s="35"/>
      <c r="Q8" s="45">
        <v>38</v>
      </c>
      <c r="R8" s="35" t="s">
        <v>919</v>
      </c>
      <c r="S8" s="35" t="s">
        <v>142</v>
      </c>
      <c r="T8" s="35">
        <v>12</v>
      </c>
      <c r="U8" s="35">
        <v>11</v>
      </c>
      <c r="V8" s="35">
        <v>50</v>
      </c>
      <c r="W8" s="35">
        <f t="shared" si="0"/>
        <v>0.76</v>
      </c>
      <c r="X8" s="16">
        <f t="shared" si="1"/>
        <v>3.4545454545454546</v>
      </c>
      <c r="Y8" s="16">
        <f t="shared" si="2"/>
        <v>2.6945454545454544</v>
      </c>
      <c r="Z8" s="35" t="s">
        <v>141</v>
      </c>
      <c r="AA8" s="35" t="s">
        <v>61</v>
      </c>
      <c r="AB8" s="35">
        <v>40</v>
      </c>
      <c r="AC8" s="35"/>
      <c r="AD8" s="35"/>
    </row>
    <row r="9" spans="1:31" x14ac:dyDescent="0.25">
      <c r="A9" s="35"/>
      <c r="B9" s="35" t="s">
        <v>77</v>
      </c>
      <c r="C9" s="35">
        <v>2021</v>
      </c>
      <c r="D9" s="35" t="s">
        <v>11</v>
      </c>
      <c r="E9" s="35">
        <v>1000</v>
      </c>
      <c r="F9" s="35" t="s">
        <v>14</v>
      </c>
      <c r="G9" s="35" t="s">
        <v>156</v>
      </c>
      <c r="H9" s="35" t="s">
        <v>137</v>
      </c>
      <c r="I9" s="35" t="s">
        <v>48</v>
      </c>
      <c r="J9" s="35" t="s">
        <v>14</v>
      </c>
      <c r="K9" s="37" t="s">
        <v>32</v>
      </c>
      <c r="L9" s="35" t="s">
        <v>37</v>
      </c>
      <c r="M9" s="35" t="s">
        <v>144</v>
      </c>
      <c r="N9" s="35">
        <v>2</v>
      </c>
      <c r="O9" s="35">
        <v>34</v>
      </c>
      <c r="P9" s="35"/>
      <c r="Q9" s="35">
        <v>50</v>
      </c>
      <c r="R9" s="35" t="s">
        <v>917</v>
      </c>
      <c r="S9" s="35" t="s">
        <v>14</v>
      </c>
      <c r="T9" s="35">
        <v>9</v>
      </c>
      <c r="U9" s="35">
        <v>11</v>
      </c>
      <c r="V9" s="35">
        <v>34</v>
      </c>
      <c r="W9" s="35">
        <f t="shared" si="0"/>
        <v>1</v>
      </c>
      <c r="X9" s="16">
        <f t="shared" si="1"/>
        <v>4.5454545454545459</v>
      </c>
      <c r="Y9" s="16">
        <f t="shared" si="2"/>
        <v>3.5454545454545459</v>
      </c>
      <c r="Z9" s="35" t="s">
        <v>22</v>
      </c>
      <c r="AA9" s="35" t="s">
        <v>61</v>
      </c>
      <c r="AB9" s="35">
        <v>32</v>
      </c>
      <c r="AC9" s="35"/>
      <c r="AD9" s="35"/>
    </row>
    <row r="10" spans="1:31" x14ac:dyDescent="0.25">
      <c r="A10" s="35" t="s">
        <v>118</v>
      </c>
      <c r="B10" s="35" t="s">
        <v>78</v>
      </c>
      <c r="C10" s="35">
        <v>2021</v>
      </c>
      <c r="D10" s="35" t="s">
        <v>11</v>
      </c>
      <c r="E10" s="35">
        <v>1000</v>
      </c>
      <c r="F10" s="35" t="s">
        <v>14</v>
      </c>
      <c r="G10" s="35" t="s">
        <v>156</v>
      </c>
      <c r="H10" s="35" t="s">
        <v>137</v>
      </c>
      <c r="I10" s="35" t="s">
        <v>48</v>
      </c>
      <c r="J10" s="35" t="s">
        <v>14</v>
      </c>
      <c r="K10" s="37" t="s">
        <v>32</v>
      </c>
      <c r="L10" s="35" t="s">
        <v>37</v>
      </c>
      <c r="M10" s="35" t="s">
        <v>144</v>
      </c>
      <c r="N10" s="35">
        <v>2</v>
      </c>
      <c r="O10" s="35">
        <v>34</v>
      </c>
      <c r="P10" s="35"/>
      <c r="Q10" s="35">
        <v>50</v>
      </c>
      <c r="R10" s="35" t="s">
        <v>917</v>
      </c>
      <c r="S10" s="35" t="s">
        <v>14</v>
      </c>
      <c r="T10" s="35">
        <v>9</v>
      </c>
      <c r="U10" s="35">
        <v>11</v>
      </c>
      <c r="V10" s="35">
        <v>34</v>
      </c>
      <c r="W10" s="35">
        <f t="shared" si="0"/>
        <v>1</v>
      </c>
      <c r="X10" s="16">
        <f t="shared" si="1"/>
        <v>4.5454545454545459</v>
      </c>
      <c r="Y10" s="16">
        <f t="shared" si="2"/>
        <v>3.5454545454545459</v>
      </c>
      <c r="Z10" s="35" t="s">
        <v>22</v>
      </c>
      <c r="AA10" s="35" t="s">
        <v>61</v>
      </c>
      <c r="AB10" s="35">
        <v>32</v>
      </c>
      <c r="AC10" s="35"/>
      <c r="AD10" s="35"/>
    </row>
    <row r="11" spans="1:31" x14ac:dyDescent="0.25">
      <c r="A11" s="35"/>
      <c r="B11" s="35" t="s">
        <v>79</v>
      </c>
      <c r="C11" s="35">
        <v>2021</v>
      </c>
      <c r="D11" s="35" t="s">
        <v>11</v>
      </c>
      <c r="E11" s="35">
        <v>1000</v>
      </c>
      <c r="F11" s="35" t="s">
        <v>38</v>
      </c>
      <c r="G11" s="35" t="s">
        <v>156</v>
      </c>
      <c r="H11" s="35" t="s">
        <v>156</v>
      </c>
      <c r="I11" s="35" t="s">
        <v>48</v>
      </c>
      <c r="J11" s="35" t="s">
        <v>49</v>
      </c>
      <c r="K11" s="37" t="s">
        <v>32</v>
      </c>
      <c r="L11" s="35" t="s">
        <v>37</v>
      </c>
      <c r="M11" s="35" t="s">
        <v>135</v>
      </c>
      <c r="N11" s="35">
        <v>1</v>
      </c>
      <c r="O11" s="35">
        <v>38</v>
      </c>
      <c r="P11" s="35"/>
      <c r="Q11" s="45">
        <v>38</v>
      </c>
      <c r="R11" s="35" t="s">
        <v>919</v>
      </c>
      <c r="S11" s="35" t="s">
        <v>38</v>
      </c>
      <c r="T11" s="35">
        <v>9</v>
      </c>
      <c r="U11" s="35">
        <v>11</v>
      </c>
      <c r="V11" s="35">
        <v>36</v>
      </c>
      <c r="W11" s="35">
        <f t="shared" si="0"/>
        <v>1.0555555555555556</v>
      </c>
      <c r="X11" s="16">
        <f t="shared" si="1"/>
        <v>3.4545454545454546</v>
      </c>
      <c r="Y11" s="16">
        <f t="shared" si="2"/>
        <v>2.3989898989898988</v>
      </c>
      <c r="Z11" s="35" t="s">
        <v>22</v>
      </c>
      <c r="AA11" s="35" t="s">
        <v>61</v>
      </c>
      <c r="AB11" s="35">
        <v>47</v>
      </c>
      <c r="AC11" s="35" t="s">
        <v>132</v>
      </c>
      <c r="AD11" s="35"/>
    </row>
    <row r="12" spans="1:31" x14ac:dyDescent="0.25">
      <c r="A12" s="35"/>
      <c r="B12" s="35" t="s">
        <v>80</v>
      </c>
      <c r="C12" s="35">
        <v>2021</v>
      </c>
      <c r="D12" s="35" t="s">
        <v>11</v>
      </c>
      <c r="E12" s="35">
        <v>1000</v>
      </c>
      <c r="F12" s="35" t="s">
        <v>38</v>
      </c>
      <c r="G12" s="35" t="s">
        <v>156</v>
      </c>
      <c r="H12" s="35" t="s">
        <v>156</v>
      </c>
      <c r="I12" s="35" t="s">
        <v>48</v>
      </c>
      <c r="J12" s="35" t="s">
        <v>49</v>
      </c>
      <c r="K12" s="37" t="s">
        <v>32</v>
      </c>
      <c r="L12" s="35" t="s">
        <v>37</v>
      </c>
      <c r="M12" s="35" t="s">
        <v>135</v>
      </c>
      <c r="N12" s="35">
        <v>1</v>
      </c>
      <c r="O12" s="35">
        <v>38</v>
      </c>
      <c r="P12" s="35"/>
      <c r="Q12" s="45">
        <v>38</v>
      </c>
      <c r="R12" s="35" t="s">
        <v>919</v>
      </c>
      <c r="S12" s="35" t="s">
        <v>38</v>
      </c>
      <c r="T12" s="35">
        <v>9</v>
      </c>
      <c r="U12" s="35">
        <v>11</v>
      </c>
      <c r="V12" s="35">
        <v>36</v>
      </c>
      <c r="W12" s="35">
        <f t="shared" si="0"/>
        <v>1.0555555555555556</v>
      </c>
      <c r="X12" s="16">
        <f t="shared" si="1"/>
        <v>3.4545454545454546</v>
      </c>
      <c r="Y12" s="16">
        <f t="shared" si="2"/>
        <v>2.3989898989898988</v>
      </c>
      <c r="Z12" s="35" t="s">
        <v>22</v>
      </c>
      <c r="AA12" s="35" t="s">
        <v>61</v>
      </c>
      <c r="AB12" s="35">
        <v>47</v>
      </c>
      <c r="AC12" s="35" t="s">
        <v>132</v>
      </c>
      <c r="AD12" s="35"/>
    </row>
    <row r="13" spans="1:31" x14ac:dyDescent="0.25">
      <c r="A13" s="35"/>
      <c r="B13" s="35" t="s">
        <v>79</v>
      </c>
      <c r="C13" s="35">
        <v>2020</v>
      </c>
      <c r="D13" s="35" t="s">
        <v>11</v>
      </c>
      <c r="E13" s="35">
        <v>950</v>
      </c>
      <c r="F13" s="35" t="s">
        <v>38</v>
      </c>
      <c r="G13" s="35" t="s">
        <v>156</v>
      </c>
      <c r="H13" s="35" t="s">
        <v>156</v>
      </c>
      <c r="I13" s="35" t="s">
        <v>48</v>
      </c>
      <c r="J13" s="35" t="s">
        <v>49</v>
      </c>
      <c r="K13" s="37" t="s">
        <v>32</v>
      </c>
      <c r="L13" s="35" t="s">
        <v>50</v>
      </c>
      <c r="M13" s="35" t="s">
        <v>135</v>
      </c>
      <c r="N13" s="35">
        <v>1</v>
      </c>
      <c r="O13" s="35">
        <v>38</v>
      </c>
      <c r="P13" s="35"/>
      <c r="Q13" s="45">
        <v>38</v>
      </c>
      <c r="R13" s="35" t="s">
        <v>919</v>
      </c>
      <c r="S13" s="35" t="s">
        <v>38</v>
      </c>
      <c r="T13" s="35">
        <v>9</v>
      </c>
      <c r="U13" s="35">
        <v>11</v>
      </c>
      <c r="V13" s="35">
        <v>36</v>
      </c>
      <c r="W13" s="35">
        <f t="shared" si="0"/>
        <v>1.0555555555555556</v>
      </c>
      <c r="X13" s="16">
        <f t="shared" si="1"/>
        <v>3.4545454545454546</v>
      </c>
      <c r="Y13" s="16">
        <f t="shared" si="2"/>
        <v>2.3989898989898988</v>
      </c>
      <c r="Z13" s="35" t="s">
        <v>22</v>
      </c>
      <c r="AA13" s="35" t="s">
        <v>61</v>
      </c>
      <c r="AB13" s="35">
        <v>47</v>
      </c>
      <c r="AC13" s="35" t="s">
        <v>132</v>
      </c>
      <c r="AD13" s="35"/>
    </row>
    <row r="14" spans="1:31" x14ac:dyDescent="0.25">
      <c r="A14" s="35"/>
      <c r="B14" s="35" t="s">
        <v>80</v>
      </c>
      <c r="C14" s="35">
        <v>2020</v>
      </c>
      <c r="D14" s="35" t="s">
        <v>11</v>
      </c>
      <c r="E14" s="35">
        <v>950</v>
      </c>
      <c r="F14" s="35" t="s">
        <v>38</v>
      </c>
      <c r="G14" s="35" t="s">
        <v>156</v>
      </c>
      <c r="H14" s="35" t="s">
        <v>156</v>
      </c>
      <c r="I14" s="35" t="s">
        <v>48</v>
      </c>
      <c r="J14" s="35" t="s">
        <v>49</v>
      </c>
      <c r="K14" s="37" t="s">
        <v>32</v>
      </c>
      <c r="L14" s="35" t="s">
        <v>50</v>
      </c>
      <c r="M14" s="35" t="s">
        <v>135</v>
      </c>
      <c r="N14" s="35">
        <v>1</v>
      </c>
      <c r="O14" s="35">
        <v>38</v>
      </c>
      <c r="P14" s="35"/>
      <c r="Q14" s="45">
        <v>38</v>
      </c>
      <c r="R14" s="35" t="s">
        <v>919</v>
      </c>
      <c r="S14" s="35" t="s">
        <v>38</v>
      </c>
      <c r="T14" s="35">
        <v>9</v>
      </c>
      <c r="U14" s="35">
        <v>11</v>
      </c>
      <c r="V14" s="35">
        <v>36</v>
      </c>
      <c r="W14" s="35">
        <f t="shared" si="0"/>
        <v>1.0555555555555556</v>
      </c>
      <c r="X14" s="16">
        <f t="shared" si="1"/>
        <v>3.4545454545454546</v>
      </c>
      <c r="Y14" s="16">
        <f t="shared" si="2"/>
        <v>2.3989898989898988</v>
      </c>
      <c r="Z14" s="35" t="s">
        <v>22</v>
      </c>
      <c r="AA14" s="35" t="s">
        <v>61</v>
      </c>
      <c r="AB14" s="35">
        <v>47</v>
      </c>
      <c r="AC14" s="35" t="s">
        <v>132</v>
      </c>
      <c r="AD14" s="35"/>
    </row>
    <row r="15" spans="1:31" x14ac:dyDescent="0.25">
      <c r="A15" s="35"/>
      <c r="B15" s="35" t="s">
        <v>81</v>
      </c>
      <c r="C15" s="35">
        <v>2021</v>
      </c>
      <c r="D15" s="35" t="s">
        <v>11</v>
      </c>
      <c r="E15" s="35">
        <v>900</v>
      </c>
      <c r="F15" s="35" t="s">
        <v>879</v>
      </c>
      <c r="G15" s="35" t="s">
        <v>156</v>
      </c>
      <c r="H15" s="35" t="s">
        <v>156</v>
      </c>
      <c r="I15" s="35" t="s">
        <v>48</v>
      </c>
      <c r="J15" s="35" t="s">
        <v>108</v>
      </c>
      <c r="K15" s="37" t="s">
        <v>32</v>
      </c>
      <c r="L15" s="35" t="s">
        <v>37</v>
      </c>
      <c r="M15" s="35" t="s">
        <v>133</v>
      </c>
      <c r="N15" s="35">
        <v>2</v>
      </c>
      <c r="O15" s="35">
        <v>30</v>
      </c>
      <c r="P15" s="35"/>
      <c r="Q15" s="35">
        <v>46</v>
      </c>
      <c r="R15" s="35" t="s">
        <v>919</v>
      </c>
      <c r="S15" s="35" t="s">
        <v>109</v>
      </c>
      <c r="T15" s="35">
        <v>9</v>
      </c>
      <c r="U15" s="35">
        <v>11</v>
      </c>
      <c r="V15" s="35">
        <v>34</v>
      </c>
      <c r="W15" s="35">
        <f t="shared" si="0"/>
        <v>0.88235294117647056</v>
      </c>
      <c r="X15" s="16">
        <f t="shared" si="1"/>
        <v>4.1818181818181817</v>
      </c>
      <c r="Y15" s="16">
        <f t="shared" si="2"/>
        <v>3.2994652406417111</v>
      </c>
      <c r="Z15" s="35" t="s">
        <v>153</v>
      </c>
      <c r="AA15" s="35" t="s">
        <v>61</v>
      </c>
      <c r="AB15" s="35">
        <v>40</v>
      </c>
      <c r="AC15" s="35"/>
      <c r="AD15" s="35"/>
    </row>
    <row r="16" spans="1:31" x14ac:dyDescent="0.25">
      <c r="A16" s="35" t="s">
        <v>118</v>
      </c>
      <c r="B16" s="35" t="s">
        <v>82</v>
      </c>
      <c r="C16" s="35">
        <v>2021</v>
      </c>
      <c r="D16" s="35" t="s">
        <v>11</v>
      </c>
      <c r="E16" s="35">
        <v>900</v>
      </c>
      <c r="F16" s="35" t="s">
        <v>879</v>
      </c>
      <c r="G16" s="35" t="s">
        <v>156</v>
      </c>
      <c r="H16" s="35" t="s">
        <v>156</v>
      </c>
      <c r="I16" s="35" t="s">
        <v>48</v>
      </c>
      <c r="J16" s="35" t="s">
        <v>108</v>
      </c>
      <c r="K16" s="37" t="s">
        <v>32</v>
      </c>
      <c r="L16" s="35" t="s">
        <v>37</v>
      </c>
      <c r="M16" s="35" t="s">
        <v>133</v>
      </c>
      <c r="N16" s="35">
        <v>2</v>
      </c>
      <c r="O16" s="35">
        <v>30</v>
      </c>
      <c r="P16" s="35"/>
      <c r="Q16" s="35">
        <v>46</v>
      </c>
      <c r="R16" s="35" t="s">
        <v>919</v>
      </c>
      <c r="S16" s="35" t="s">
        <v>109</v>
      </c>
      <c r="T16" s="35">
        <v>9</v>
      </c>
      <c r="U16" s="35">
        <v>11</v>
      </c>
      <c r="V16" s="35">
        <v>34</v>
      </c>
      <c r="W16" s="35">
        <f t="shared" si="0"/>
        <v>0.88235294117647056</v>
      </c>
      <c r="X16" s="16">
        <f t="shared" si="1"/>
        <v>4.1818181818181817</v>
      </c>
      <c r="Y16" s="16">
        <f t="shared" si="2"/>
        <v>3.2994652406417111</v>
      </c>
      <c r="Z16" s="35" t="s">
        <v>153</v>
      </c>
      <c r="AA16" s="35" t="s">
        <v>61</v>
      </c>
      <c r="AB16" s="35">
        <v>40</v>
      </c>
      <c r="AC16" s="35"/>
      <c r="AD16" s="35"/>
    </row>
    <row r="17" spans="1:30" x14ac:dyDescent="0.25">
      <c r="A17" s="35"/>
      <c r="B17" s="35" t="s">
        <v>83</v>
      </c>
      <c r="C17" s="35">
        <v>2021</v>
      </c>
      <c r="D17" s="35" t="s">
        <v>11</v>
      </c>
      <c r="E17" s="35">
        <v>850</v>
      </c>
      <c r="F17" s="35" t="s">
        <v>108</v>
      </c>
      <c r="G17" s="35" t="s">
        <v>156</v>
      </c>
      <c r="H17" s="35" t="s">
        <v>32</v>
      </c>
      <c r="I17" s="35" t="s">
        <v>45</v>
      </c>
      <c r="J17" s="35" t="s">
        <v>108</v>
      </c>
      <c r="K17" s="37" t="s">
        <v>133</v>
      </c>
      <c r="L17" s="35" t="s">
        <v>32</v>
      </c>
      <c r="M17" s="35" t="s">
        <v>133</v>
      </c>
      <c r="N17" s="35">
        <v>2</v>
      </c>
      <c r="O17" s="35">
        <v>30</v>
      </c>
      <c r="P17" s="35"/>
      <c r="Q17" s="35">
        <v>46</v>
      </c>
      <c r="R17" s="35" t="s">
        <v>919</v>
      </c>
      <c r="S17" s="35" t="s">
        <v>108</v>
      </c>
      <c r="T17" s="35">
        <v>9</v>
      </c>
      <c r="U17" s="35">
        <v>11</v>
      </c>
      <c r="V17" s="35">
        <v>34</v>
      </c>
      <c r="W17" s="35">
        <f t="shared" si="0"/>
        <v>0.88235294117647056</v>
      </c>
      <c r="X17" s="16">
        <f t="shared" si="1"/>
        <v>4.1818181818181817</v>
      </c>
      <c r="Y17" s="16">
        <f t="shared" si="2"/>
        <v>3.2994652406417111</v>
      </c>
      <c r="Z17" s="35" t="s">
        <v>134</v>
      </c>
      <c r="AA17" s="35" t="s">
        <v>61</v>
      </c>
      <c r="AB17" s="35">
        <v>40</v>
      </c>
      <c r="AC17" s="35"/>
      <c r="AD17" s="35"/>
    </row>
    <row r="18" spans="1:30" x14ac:dyDescent="0.25">
      <c r="A18" s="35"/>
      <c r="B18" s="35" t="s">
        <v>81</v>
      </c>
      <c r="C18" s="35">
        <v>2020</v>
      </c>
      <c r="D18" s="35" t="s">
        <v>11</v>
      </c>
      <c r="E18" s="35">
        <v>850</v>
      </c>
      <c r="F18" s="35" t="s">
        <v>108</v>
      </c>
      <c r="G18" s="35" t="s">
        <v>156</v>
      </c>
      <c r="H18" s="35" t="s">
        <v>32</v>
      </c>
      <c r="I18" s="35" t="s">
        <v>45</v>
      </c>
      <c r="J18" s="35" t="s">
        <v>108</v>
      </c>
      <c r="K18" s="37" t="s">
        <v>133</v>
      </c>
      <c r="L18" s="35" t="s">
        <v>32</v>
      </c>
      <c r="M18" s="35" t="s">
        <v>133</v>
      </c>
      <c r="N18" s="35">
        <v>2</v>
      </c>
      <c r="O18" s="35">
        <v>30</v>
      </c>
      <c r="P18" s="35"/>
      <c r="Q18" s="35">
        <v>46</v>
      </c>
      <c r="R18" s="35" t="s">
        <v>919</v>
      </c>
      <c r="S18" s="35" t="s">
        <v>108</v>
      </c>
      <c r="T18" s="35">
        <v>9</v>
      </c>
      <c r="U18" s="35">
        <v>11</v>
      </c>
      <c r="V18" s="35">
        <v>34</v>
      </c>
      <c r="W18" s="35">
        <f t="shared" si="0"/>
        <v>0.88235294117647056</v>
      </c>
      <c r="X18" s="16">
        <f t="shared" si="1"/>
        <v>4.1818181818181817</v>
      </c>
      <c r="Y18" s="16">
        <f t="shared" si="2"/>
        <v>3.2994652406417111</v>
      </c>
      <c r="Z18" s="35" t="s">
        <v>134</v>
      </c>
      <c r="AA18" s="35" t="s">
        <v>61</v>
      </c>
      <c r="AB18" s="35">
        <v>40</v>
      </c>
      <c r="AC18" s="35"/>
      <c r="AD18" s="35"/>
    </row>
    <row r="19" spans="1:30" x14ac:dyDescent="0.25">
      <c r="A19" s="35"/>
      <c r="B19" s="35" t="s">
        <v>154</v>
      </c>
      <c r="C19" s="35">
        <v>2021</v>
      </c>
      <c r="D19" s="35" t="s">
        <v>11</v>
      </c>
      <c r="E19" s="35">
        <v>800</v>
      </c>
      <c r="F19" s="35" t="s">
        <v>38</v>
      </c>
      <c r="G19" s="35" t="s">
        <v>156</v>
      </c>
      <c r="H19" s="35" t="s">
        <v>137</v>
      </c>
      <c r="I19" s="35" t="s">
        <v>48</v>
      </c>
      <c r="J19" s="35" t="s">
        <v>108</v>
      </c>
      <c r="K19" s="37" t="s">
        <v>32</v>
      </c>
      <c r="L19" s="35" t="s">
        <v>37</v>
      </c>
      <c r="M19" s="35" t="s">
        <v>135</v>
      </c>
      <c r="N19" s="35">
        <v>2</v>
      </c>
      <c r="O19" s="35">
        <v>32</v>
      </c>
      <c r="P19" s="35"/>
      <c r="Q19" s="35">
        <v>48</v>
      </c>
      <c r="R19" s="35" t="s">
        <v>919</v>
      </c>
      <c r="S19" s="35" t="s">
        <v>38</v>
      </c>
      <c r="T19" s="35">
        <v>9</v>
      </c>
      <c r="U19" s="35">
        <v>11</v>
      </c>
      <c r="V19" s="35">
        <v>34</v>
      </c>
      <c r="W19" s="35">
        <f t="shared" si="0"/>
        <v>0.94117647058823528</v>
      </c>
      <c r="X19" s="16">
        <f t="shared" si="1"/>
        <v>4.3636363636363633</v>
      </c>
      <c r="Y19" s="16">
        <f t="shared" si="2"/>
        <v>3.4224598930481278</v>
      </c>
      <c r="Z19" s="35" t="s">
        <v>22</v>
      </c>
      <c r="AA19" s="35" t="s">
        <v>61</v>
      </c>
      <c r="AB19" s="35">
        <v>35</v>
      </c>
      <c r="AC19" s="35"/>
      <c r="AD19" s="35"/>
    </row>
    <row r="20" spans="1:30" x14ac:dyDescent="0.25">
      <c r="A20" s="35"/>
      <c r="B20" s="35" t="s">
        <v>155</v>
      </c>
      <c r="C20" s="35">
        <v>2021</v>
      </c>
      <c r="D20" s="35" t="s">
        <v>11</v>
      </c>
      <c r="E20" s="35">
        <v>800</v>
      </c>
      <c r="F20" s="35" t="s">
        <v>38</v>
      </c>
      <c r="G20" s="35" t="s">
        <v>156</v>
      </c>
      <c r="H20" s="35" t="s">
        <v>137</v>
      </c>
      <c r="I20" s="35" t="s">
        <v>48</v>
      </c>
      <c r="J20" s="35" t="s">
        <v>108</v>
      </c>
      <c r="K20" s="37" t="s">
        <v>32</v>
      </c>
      <c r="L20" s="35" t="s">
        <v>37</v>
      </c>
      <c r="M20" s="35" t="s">
        <v>135</v>
      </c>
      <c r="N20" s="35">
        <v>2</v>
      </c>
      <c r="O20" s="35">
        <v>32</v>
      </c>
      <c r="P20" s="35"/>
      <c r="Q20" s="35">
        <v>48</v>
      </c>
      <c r="R20" s="35" t="s">
        <v>919</v>
      </c>
      <c r="S20" s="35" t="s">
        <v>38</v>
      </c>
      <c r="T20" s="35">
        <v>9</v>
      </c>
      <c r="U20" s="35">
        <v>11</v>
      </c>
      <c r="V20" s="35">
        <v>34</v>
      </c>
      <c r="W20" s="35">
        <f t="shared" si="0"/>
        <v>0.94117647058823528</v>
      </c>
      <c r="X20" s="16">
        <f t="shared" si="1"/>
        <v>4.3636363636363633</v>
      </c>
      <c r="Y20" s="16">
        <f t="shared" si="2"/>
        <v>3.4224598930481278</v>
      </c>
      <c r="Z20" s="35" t="s">
        <v>22</v>
      </c>
      <c r="AA20" s="35" t="s">
        <v>61</v>
      </c>
      <c r="AB20" s="35">
        <v>35</v>
      </c>
      <c r="AC20" s="35"/>
      <c r="AD20" s="35"/>
    </row>
    <row r="21" spans="1:30" x14ac:dyDescent="0.25">
      <c r="A21" s="35" t="s">
        <v>118</v>
      </c>
      <c r="B21" s="35" t="s">
        <v>84</v>
      </c>
      <c r="C21" s="35">
        <v>2021</v>
      </c>
      <c r="D21" s="35" t="s">
        <v>11</v>
      </c>
      <c r="E21" s="35">
        <v>800</v>
      </c>
      <c r="F21" s="35" t="s">
        <v>38</v>
      </c>
      <c r="G21" s="35" t="s">
        <v>156</v>
      </c>
      <c r="H21" s="35" t="s">
        <v>137</v>
      </c>
      <c r="I21" s="35" t="s">
        <v>48</v>
      </c>
      <c r="J21" s="35" t="s">
        <v>108</v>
      </c>
      <c r="K21" s="37" t="s">
        <v>32</v>
      </c>
      <c r="L21" s="35" t="s">
        <v>37</v>
      </c>
      <c r="M21" s="35" t="s">
        <v>135</v>
      </c>
      <c r="N21" s="35">
        <v>2</v>
      </c>
      <c r="O21" s="35">
        <v>32</v>
      </c>
      <c r="P21" s="35"/>
      <c r="Q21" s="35">
        <v>48</v>
      </c>
      <c r="R21" s="35" t="s">
        <v>919</v>
      </c>
      <c r="S21" s="35" t="s">
        <v>38</v>
      </c>
      <c r="T21" s="35">
        <v>9</v>
      </c>
      <c r="U21" s="35">
        <v>11</v>
      </c>
      <c r="V21" s="35">
        <v>34</v>
      </c>
      <c r="W21" s="35">
        <f t="shared" si="0"/>
        <v>0.94117647058823528</v>
      </c>
      <c r="X21" s="16">
        <f t="shared" si="1"/>
        <v>4.3636363636363633</v>
      </c>
      <c r="Y21" s="16">
        <f t="shared" si="2"/>
        <v>3.4224598930481278</v>
      </c>
      <c r="Z21" s="35" t="s">
        <v>22</v>
      </c>
      <c r="AA21" s="35" t="s">
        <v>61</v>
      </c>
      <c r="AB21" s="35">
        <v>35</v>
      </c>
      <c r="AC21" s="35"/>
      <c r="AD21" s="35"/>
    </row>
    <row r="22" spans="1:30" x14ac:dyDescent="0.25">
      <c r="A22" s="35" t="s">
        <v>118</v>
      </c>
      <c r="B22" s="35" t="s">
        <v>85</v>
      </c>
      <c r="C22" s="35">
        <v>2021</v>
      </c>
      <c r="D22" s="35" t="s">
        <v>11</v>
      </c>
      <c r="E22" s="35">
        <v>800</v>
      </c>
      <c r="F22" s="35" t="s">
        <v>38</v>
      </c>
      <c r="G22" s="35" t="s">
        <v>156</v>
      </c>
      <c r="H22" s="35" t="s">
        <v>137</v>
      </c>
      <c r="I22" s="35" t="s">
        <v>48</v>
      </c>
      <c r="J22" s="35" t="s">
        <v>108</v>
      </c>
      <c r="K22" s="37" t="s">
        <v>32</v>
      </c>
      <c r="L22" s="35" t="s">
        <v>37</v>
      </c>
      <c r="M22" s="35" t="s">
        <v>135</v>
      </c>
      <c r="N22" s="35">
        <v>2</v>
      </c>
      <c r="O22" s="35">
        <v>32</v>
      </c>
      <c r="P22" s="35"/>
      <c r="Q22" s="35">
        <v>48</v>
      </c>
      <c r="R22" s="35" t="s">
        <v>919</v>
      </c>
      <c r="S22" s="35" t="s">
        <v>38</v>
      </c>
      <c r="T22" s="35">
        <v>9</v>
      </c>
      <c r="U22" s="35">
        <v>11</v>
      </c>
      <c r="V22" s="35">
        <v>34</v>
      </c>
      <c r="W22" s="35">
        <f t="shared" si="0"/>
        <v>0.94117647058823528</v>
      </c>
      <c r="X22" s="16">
        <f t="shared" si="1"/>
        <v>4.3636363636363633</v>
      </c>
      <c r="Y22" s="16">
        <f t="shared" si="2"/>
        <v>3.4224598930481278</v>
      </c>
      <c r="Z22" s="35" t="s">
        <v>22</v>
      </c>
      <c r="AA22" s="35" t="s">
        <v>61</v>
      </c>
      <c r="AB22" s="35">
        <v>35</v>
      </c>
      <c r="AC22" s="35"/>
      <c r="AD22" s="35"/>
    </row>
    <row r="23" spans="1:30" x14ac:dyDescent="0.25">
      <c r="A23" s="35" t="s">
        <v>118</v>
      </c>
      <c r="B23" s="35" t="s">
        <v>84</v>
      </c>
      <c r="C23" s="35">
        <v>2020</v>
      </c>
      <c r="D23" s="35" t="s">
        <v>11</v>
      </c>
      <c r="E23" s="35">
        <v>800</v>
      </c>
      <c r="F23" s="35" t="s">
        <v>38</v>
      </c>
      <c r="G23" s="35" t="s">
        <v>156</v>
      </c>
      <c r="H23" s="35" t="s">
        <v>137</v>
      </c>
      <c r="I23" s="35" t="s">
        <v>48</v>
      </c>
      <c r="J23" s="35" t="s">
        <v>108</v>
      </c>
      <c r="K23" s="37" t="s">
        <v>32</v>
      </c>
      <c r="L23" s="35" t="s">
        <v>37</v>
      </c>
      <c r="M23" s="35" t="s">
        <v>135</v>
      </c>
      <c r="N23" s="35">
        <v>2</v>
      </c>
      <c r="O23" s="35">
        <v>32</v>
      </c>
      <c r="P23" s="35"/>
      <c r="Q23" s="35">
        <v>48</v>
      </c>
      <c r="R23" s="35" t="s">
        <v>919</v>
      </c>
      <c r="S23" s="35" t="s">
        <v>38</v>
      </c>
      <c r="T23" s="35">
        <v>9</v>
      </c>
      <c r="U23" s="35">
        <v>11</v>
      </c>
      <c r="V23" s="35">
        <v>34</v>
      </c>
      <c r="W23" s="35">
        <f t="shared" si="0"/>
        <v>0.94117647058823528</v>
      </c>
      <c r="X23" s="16">
        <f t="shared" si="1"/>
        <v>4.3636363636363633</v>
      </c>
      <c r="Y23" s="16">
        <f t="shared" si="2"/>
        <v>3.4224598930481278</v>
      </c>
      <c r="Z23" s="35" t="s">
        <v>863</v>
      </c>
      <c r="AA23" s="35" t="s">
        <v>61</v>
      </c>
      <c r="AB23" s="35">
        <v>32</v>
      </c>
      <c r="AC23" s="35"/>
      <c r="AD23" s="35"/>
    </row>
    <row r="24" spans="1:30" x14ac:dyDescent="0.25">
      <c r="A24" s="35"/>
      <c r="B24" s="35" t="s">
        <v>157</v>
      </c>
      <c r="C24" s="35">
        <v>2021</v>
      </c>
      <c r="D24" s="35" t="s">
        <v>11</v>
      </c>
      <c r="E24" s="35">
        <v>800</v>
      </c>
      <c r="F24" s="35" t="s">
        <v>158</v>
      </c>
      <c r="G24" s="35" t="s">
        <v>156</v>
      </c>
      <c r="H24" s="35" t="s">
        <v>156</v>
      </c>
      <c r="I24" s="35" t="s">
        <v>48</v>
      </c>
      <c r="J24" s="35" t="s">
        <v>49</v>
      </c>
      <c r="K24" s="37" t="s">
        <v>32</v>
      </c>
      <c r="L24" s="35" t="s">
        <v>37</v>
      </c>
      <c r="M24" s="35" t="s">
        <v>135</v>
      </c>
      <c r="N24" s="35">
        <v>1</v>
      </c>
      <c r="O24" s="35">
        <v>38</v>
      </c>
      <c r="P24" s="35"/>
      <c r="Q24" s="45">
        <v>46</v>
      </c>
      <c r="R24" s="35" t="s">
        <v>919</v>
      </c>
      <c r="S24" s="35" t="s">
        <v>158</v>
      </c>
      <c r="T24" s="35">
        <v>9</v>
      </c>
      <c r="U24" s="35">
        <v>11</v>
      </c>
      <c r="V24" s="35">
        <v>42</v>
      </c>
      <c r="W24" s="35">
        <f t="shared" si="0"/>
        <v>0.90476190476190477</v>
      </c>
      <c r="X24" s="16">
        <f t="shared" si="1"/>
        <v>4.1818181818181817</v>
      </c>
      <c r="Y24" s="16">
        <f t="shared" si="2"/>
        <v>3.277056277056277</v>
      </c>
      <c r="Z24" s="35" t="s">
        <v>22</v>
      </c>
      <c r="AA24" s="35" t="s">
        <v>61</v>
      </c>
      <c r="AB24" s="35">
        <v>47</v>
      </c>
      <c r="AC24" s="35" t="s">
        <v>132</v>
      </c>
      <c r="AD24" s="35"/>
    </row>
    <row r="25" spans="1:30" x14ac:dyDescent="0.25">
      <c r="A25" s="35"/>
      <c r="B25" s="35" t="s">
        <v>86</v>
      </c>
      <c r="C25" s="35">
        <v>2021</v>
      </c>
      <c r="D25" s="35" t="s">
        <v>11</v>
      </c>
      <c r="E25" s="35">
        <v>800</v>
      </c>
      <c r="F25" s="35" t="s">
        <v>158</v>
      </c>
      <c r="G25" s="35" t="s">
        <v>156</v>
      </c>
      <c r="H25" s="35" t="s">
        <v>156</v>
      </c>
      <c r="I25" s="35" t="s">
        <v>48</v>
      </c>
      <c r="J25" s="35" t="s">
        <v>49</v>
      </c>
      <c r="K25" s="37" t="s">
        <v>32</v>
      </c>
      <c r="L25" s="35" t="s">
        <v>37</v>
      </c>
      <c r="M25" s="35" t="s">
        <v>135</v>
      </c>
      <c r="N25" s="35">
        <v>1</v>
      </c>
      <c r="O25" s="35">
        <v>38</v>
      </c>
      <c r="P25" s="35"/>
      <c r="Q25" s="45">
        <v>38</v>
      </c>
      <c r="R25" s="35" t="s">
        <v>919</v>
      </c>
      <c r="S25" s="35" t="s">
        <v>158</v>
      </c>
      <c r="T25" s="35">
        <v>9</v>
      </c>
      <c r="U25" s="35">
        <v>11</v>
      </c>
      <c r="V25" s="35">
        <v>42</v>
      </c>
      <c r="W25" s="35">
        <f t="shared" si="0"/>
        <v>0.90476190476190477</v>
      </c>
      <c r="X25" s="16">
        <f t="shared" si="1"/>
        <v>3.4545454545454546</v>
      </c>
      <c r="Y25" s="16">
        <f t="shared" si="2"/>
        <v>2.5497835497835499</v>
      </c>
      <c r="Z25" s="35" t="s">
        <v>22</v>
      </c>
      <c r="AA25" s="35" t="s">
        <v>61</v>
      </c>
      <c r="AB25" s="35">
        <v>47</v>
      </c>
      <c r="AC25" s="35" t="s">
        <v>132</v>
      </c>
      <c r="AD25" s="35"/>
    </row>
    <row r="26" spans="1:30" x14ac:dyDescent="0.25">
      <c r="A26" s="35"/>
      <c r="B26" s="35" t="s">
        <v>87</v>
      </c>
      <c r="C26" s="35">
        <v>2021</v>
      </c>
      <c r="D26" s="35" t="s">
        <v>11</v>
      </c>
      <c r="E26" s="35">
        <v>700</v>
      </c>
      <c r="F26" s="35" t="s">
        <v>879</v>
      </c>
      <c r="G26" s="35" t="s">
        <v>156</v>
      </c>
      <c r="H26" s="35" t="s">
        <v>32</v>
      </c>
      <c r="I26" s="35" t="s">
        <v>45</v>
      </c>
      <c r="J26" s="35" t="s">
        <v>36</v>
      </c>
      <c r="K26" s="37" t="s">
        <v>32</v>
      </c>
      <c r="L26" s="35" t="s">
        <v>37</v>
      </c>
      <c r="M26" s="35" t="s">
        <v>36</v>
      </c>
      <c r="N26" s="35">
        <v>2</v>
      </c>
      <c r="O26" s="35">
        <v>30</v>
      </c>
      <c r="P26" s="35"/>
      <c r="Q26" s="35">
        <v>46</v>
      </c>
      <c r="R26" s="35" t="s">
        <v>919</v>
      </c>
      <c r="S26" s="35" t="s">
        <v>38</v>
      </c>
      <c r="T26" s="35">
        <v>8</v>
      </c>
      <c r="U26" s="35">
        <v>11</v>
      </c>
      <c r="V26" s="35">
        <v>34</v>
      </c>
      <c r="W26" s="35">
        <f t="shared" si="0"/>
        <v>0.88235294117647056</v>
      </c>
      <c r="X26" s="16">
        <f t="shared" si="1"/>
        <v>4.1818181818181817</v>
      </c>
      <c r="Y26" s="16">
        <f t="shared" si="2"/>
        <v>3.2994652406417111</v>
      </c>
      <c r="Z26" s="35" t="s">
        <v>134</v>
      </c>
      <c r="AA26" s="35" t="s">
        <v>61</v>
      </c>
      <c r="AB26" s="35">
        <v>40</v>
      </c>
      <c r="AC26" s="35"/>
      <c r="AD26" s="35"/>
    </row>
    <row r="27" spans="1:30" x14ac:dyDescent="0.25">
      <c r="A27" s="35"/>
      <c r="B27" s="35" t="s">
        <v>88</v>
      </c>
      <c r="C27" s="35">
        <v>2021</v>
      </c>
      <c r="D27" s="35" t="s">
        <v>11</v>
      </c>
      <c r="E27" s="35">
        <v>700</v>
      </c>
      <c r="F27" s="35" t="s">
        <v>158</v>
      </c>
      <c r="G27" s="35" t="s">
        <v>156</v>
      </c>
      <c r="H27" s="35" t="s">
        <v>625</v>
      </c>
      <c r="I27" s="35" t="s">
        <v>48</v>
      </c>
      <c r="J27" s="35" t="s">
        <v>49</v>
      </c>
      <c r="K27" s="37" t="s">
        <v>32</v>
      </c>
      <c r="L27" s="35" t="s">
        <v>37</v>
      </c>
      <c r="M27" s="35" t="s">
        <v>135</v>
      </c>
      <c r="N27" s="35">
        <v>1</v>
      </c>
      <c r="O27" s="35">
        <v>38</v>
      </c>
      <c r="P27" s="35"/>
      <c r="Q27" s="45">
        <v>38</v>
      </c>
      <c r="R27" s="35" t="s">
        <v>919</v>
      </c>
      <c r="S27" s="35" t="s">
        <v>158</v>
      </c>
      <c r="T27" s="35">
        <v>9</v>
      </c>
      <c r="U27" s="35">
        <v>11</v>
      </c>
      <c r="V27" s="35">
        <v>42</v>
      </c>
      <c r="W27" s="35">
        <f t="shared" si="0"/>
        <v>0.90476190476190477</v>
      </c>
      <c r="X27" s="16">
        <f t="shared" si="1"/>
        <v>3.4545454545454546</v>
      </c>
      <c r="Y27" s="16">
        <f t="shared" si="2"/>
        <v>2.5497835497835499</v>
      </c>
      <c r="Z27" s="35" t="s">
        <v>863</v>
      </c>
      <c r="AA27" s="35" t="s">
        <v>61</v>
      </c>
      <c r="AB27" s="35">
        <v>35</v>
      </c>
      <c r="AC27" s="35"/>
      <c r="AD27" s="35"/>
    </row>
    <row r="28" spans="1:30" x14ac:dyDescent="0.25">
      <c r="A28" s="35" t="s">
        <v>118</v>
      </c>
      <c r="B28" s="35" t="s">
        <v>89</v>
      </c>
      <c r="C28" s="35">
        <v>2021</v>
      </c>
      <c r="D28" s="35" t="s">
        <v>11</v>
      </c>
      <c r="E28" s="35">
        <v>700</v>
      </c>
      <c r="F28" s="35" t="s">
        <v>158</v>
      </c>
      <c r="G28" s="35" t="s">
        <v>156</v>
      </c>
      <c r="H28" s="35" t="s">
        <v>35</v>
      </c>
      <c r="I28" s="35" t="s">
        <v>48</v>
      </c>
      <c r="J28" s="35" t="s">
        <v>49</v>
      </c>
      <c r="K28" s="37" t="s">
        <v>32</v>
      </c>
      <c r="L28" s="35" t="s">
        <v>37</v>
      </c>
      <c r="M28" s="35" t="s">
        <v>135</v>
      </c>
      <c r="N28" s="35">
        <v>1</v>
      </c>
      <c r="O28" s="35">
        <v>38</v>
      </c>
      <c r="P28" s="35"/>
      <c r="Q28" s="45">
        <v>38</v>
      </c>
      <c r="R28" s="35" t="s">
        <v>919</v>
      </c>
      <c r="S28" s="35" t="s">
        <v>158</v>
      </c>
      <c r="T28" s="35">
        <v>9</v>
      </c>
      <c r="U28" s="35">
        <v>11</v>
      </c>
      <c r="V28" s="35">
        <v>42</v>
      </c>
      <c r="W28" s="35">
        <f t="shared" si="0"/>
        <v>0.90476190476190477</v>
      </c>
      <c r="X28" s="16">
        <f t="shared" si="1"/>
        <v>3.4545454545454546</v>
      </c>
      <c r="Y28" s="16">
        <f t="shared" si="2"/>
        <v>2.5497835497835499</v>
      </c>
      <c r="Z28" s="35" t="s">
        <v>22</v>
      </c>
      <c r="AA28" s="35" t="s">
        <v>61</v>
      </c>
      <c r="AB28" s="35">
        <v>35</v>
      </c>
      <c r="AC28" s="35"/>
      <c r="AD28" s="35"/>
    </row>
    <row r="29" spans="1:30" x14ac:dyDescent="0.25">
      <c r="A29" s="35"/>
      <c r="B29" s="35" t="s">
        <v>90</v>
      </c>
      <c r="C29" s="35">
        <v>2020</v>
      </c>
      <c r="D29" s="35" t="s">
        <v>11</v>
      </c>
      <c r="E29" s="35">
        <v>700</v>
      </c>
      <c r="F29" s="35" t="s">
        <v>879</v>
      </c>
      <c r="G29" s="35" t="s">
        <v>156</v>
      </c>
      <c r="H29" s="35" t="s">
        <v>32</v>
      </c>
      <c r="I29" s="35" t="s">
        <v>45</v>
      </c>
      <c r="J29" s="35" t="s">
        <v>36</v>
      </c>
      <c r="K29" s="37" t="s">
        <v>32</v>
      </c>
      <c r="L29" s="35" t="s">
        <v>37</v>
      </c>
      <c r="M29" s="35" t="s">
        <v>36</v>
      </c>
      <c r="N29" s="35">
        <v>2</v>
      </c>
      <c r="O29" s="35">
        <v>30</v>
      </c>
      <c r="P29" s="35"/>
      <c r="Q29" s="35">
        <v>46</v>
      </c>
      <c r="R29" s="35" t="s">
        <v>919</v>
      </c>
      <c r="S29" s="35" t="s">
        <v>38</v>
      </c>
      <c r="T29" s="35">
        <v>8</v>
      </c>
      <c r="U29" s="35">
        <v>11</v>
      </c>
      <c r="V29" s="35">
        <v>34</v>
      </c>
      <c r="W29" s="35">
        <f t="shared" si="0"/>
        <v>0.88235294117647056</v>
      </c>
      <c r="X29" s="16">
        <f t="shared" si="1"/>
        <v>4.1818181818181817</v>
      </c>
      <c r="Y29" s="16">
        <f t="shared" si="2"/>
        <v>3.2994652406417111</v>
      </c>
      <c r="Z29" s="35" t="s">
        <v>134</v>
      </c>
      <c r="AA29" s="35" t="s">
        <v>61</v>
      </c>
      <c r="AB29" s="35">
        <v>40</v>
      </c>
      <c r="AC29" s="35"/>
      <c r="AD29" s="35"/>
    </row>
    <row r="30" spans="1:30" x14ac:dyDescent="0.25">
      <c r="A30" s="35"/>
      <c r="B30" s="35" t="s">
        <v>90</v>
      </c>
      <c r="C30" s="35">
        <v>2021</v>
      </c>
      <c r="D30" s="35" t="s">
        <v>11</v>
      </c>
      <c r="E30" s="35">
        <v>700</v>
      </c>
      <c r="F30" s="35" t="s">
        <v>879</v>
      </c>
      <c r="G30" s="35" t="s">
        <v>156</v>
      </c>
      <c r="H30" s="35" t="s">
        <v>156</v>
      </c>
      <c r="I30" s="35" t="s">
        <v>45</v>
      </c>
      <c r="J30" s="35" t="s">
        <v>36</v>
      </c>
      <c r="K30" s="37" t="s">
        <v>32</v>
      </c>
      <c r="L30" s="35" t="s">
        <v>37</v>
      </c>
      <c r="M30" s="35" t="s">
        <v>36</v>
      </c>
      <c r="N30" s="35">
        <v>2</v>
      </c>
      <c r="O30" s="35">
        <v>30</v>
      </c>
      <c r="P30" s="35"/>
      <c r="Q30" s="35">
        <v>46</v>
      </c>
      <c r="R30" s="35" t="s">
        <v>919</v>
      </c>
      <c r="S30" s="35" t="s">
        <v>108</v>
      </c>
      <c r="T30" s="35">
        <v>8</v>
      </c>
      <c r="U30" s="35">
        <v>11</v>
      </c>
      <c r="V30" s="35">
        <v>34</v>
      </c>
      <c r="W30" s="35">
        <f t="shared" si="0"/>
        <v>0.88235294117647056</v>
      </c>
      <c r="X30" s="16">
        <f t="shared" si="1"/>
        <v>4.1818181818181817</v>
      </c>
      <c r="Y30" s="16">
        <f t="shared" si="2"/>
        <v>3.2994652406417111</v>
      </c>
      <c r="Z30" s="35" t="s">
        <v>153</v>
      </c>
      <c r="AA30" s="35" t="s">
        <v>61</v>
      </c>
      <c r="AB30" s="35">
        <v>40</v>
      </c>
      <c r="AC30" s="35"/>
      <c r="AD30" s="35"/>
    </row>
    <row r="31" spans="1:30" x14ac:dyDescent="0.25">
      <c r="A31" s="35" t="s">
        <v>118</v>
      </c>
      <c r="B31" s="35" t="s">
        <v>91</v>
      </c>
      <c r="C31" s="35">
        <v>2021</v>
      </c>
      <c r="D31" s="35" t="s">
        <v>11</v>
      </c>
      <c r="E31" s="35">
        <v>700</v>
      </c>
      <c r="F31" s="35" t="s">
        <v>879</v>
      </c>
      <c r="G31" s="35" t="s">
        <v>156</v>
      </c>
      <c r="H31" s="35" t="s">
        <v>156</v>
      </c>
      <c r="I31" s="35" t="s">
        <v>45</v>
      </c>
      <c r="J31" s="35" t="s">
        <v>36</v>
      </c>
      <c r="K31" s="37" t="s">
        <v>32</v>
      </c>
      <c r="L31" s="35" t="s">
        <v>37</v>
      </c>
      <c r="M31" s="35" t="s">
        <v>36</v>
      </c>
      <c r="N31" s="35">
        <v>2</v>
      </c>
      <c r="O31" s="35">
        <v>30</v>
      </c>
      <c r="P31" s="35"/>
      <c r="Q31" s="35">
        <v>46</v>
      </c>
      <c r="R31" s="35" t="s">
        <v>919</v>
      </c>
      <c r="S31" s="35" t="s">
        <v>108</v>
      </c>
      <c r="T31" s="35">
        <v>8</v>
      </c>
      <c r="U31" s="35">
        <v>11</v>
      </c>
      <c r="V31" s="35">
        <v>34</v>
      </c>
      <c r="W31" s="35">
        <f t="shared" si="0"/>
        <v>0.88235294117647056</v>
      </c>
      <c r="X31" s="16">
        <f t="shared" si="1"/>
        <v>4.1818181818181817</v>
      </c>
      <c r="Y31" s="16">
        <f t="shared" si="2"/>
        <v>3.2994652406417111</v>
      </c>
      <c r="Z31" s="35" t="s">
        <v>153</v>
      </c>
      <c r="AA31" s="35" t="s">
        <v>61</v>
      </c>
      <c r="AB31" s="35">
        <v>40</v>
      </c>
      <c r="AC31" s="35"/>
      <c r="AD31" s="35"/>
    </row>
    <row r="32" spans="1:30" x14ac:dyDescent="0.25">
      <c r="A32" s="35"/>
      <c r="B32" s="35" t="s">
        <v>92</v>
      </c>
      <c r="C32" s="35">
        <v>2021</v>
      </c>
      <c r="D32" s="35" t="s">
        <v>11</v>
      </c>
      <c r="E32" s="35">
        <v>675</v>
      </c>
      <c r="F32" s="35" t="s">
        <v>881</v>
      </c>
      <c r="G32" s="35" t="s">
        <v>156</v>
      </c>
      <c r="H32" s="35" t="s">
        <v>32</v>
      </c>
      <c r="I32" s="35" t="s">
        <v>45</v>
      </c>
      <c r="J32" s="35" t="s">
        <v>36</v>
      </c>
      <c r="K32" s="37" t="s">
        <v>32</v>
      </c>
      <c r="L32" s="35" t="s">
        <v>37</v>
      </c>
      <c r="M32" s="35" t="s">
        <v>36</v>
      </c>
      <c r="N32" s="35">
        <v>2</v>
      </c>
      <c r="O32" s="35">
        <v>30</v>
      </c>
      <c r="P32" s="35"/>
      <c r="Q32" s="35">
        <v>46</v>
      </c>
      <c r="R32" s="35" t="s">
        <v>919</v>
      </c>
      <c r="S32" s="35" t="s">
        <v>108</v>
      </c>
      <c r="T32" s="35">
        <v>8</v>
      </c>
      <c r="U32" s="35">
        <v>11</v>
      </c>
      <c r="V32" s="35">
        <v>32</v>
      </c>
      <c r="W32" s="35">
        <f t="shared" si="0"/>
        <v>0.9375</v>
      </c>
      <c r="X32" s="16">
        <f t="shared" si="1"/>
        <v>4.1818181818181817</v>
      </c>
      <c r="Y32" s="16">
        <f t="shared" si="2"/>
        <v>3.2443181818181817</v>
      </c>
      <c r="Z32" s="35" t="s">
        <v>866</v>
      </c>
      <c r="AA32" s="35" t="s">
        <v>679</v>
      </c>
      <c r="AB32" s="35">
        <v>40</v>
      </c>
      <c r="AC32" s="35"/>
      <c r="AD32" s="35"/>
    </row>
    <row r="33" spans="1:30" x14ac:dyDescent="0.25">
      <c r="A33" s="35" t="s">
        <v>118</v>
      </c>
      <c r="B33" s="35" t="s">
        <v>93</v>
      </c>
      <c r="C33" s="35">
        <v>2021</v>
      </c>
      <c r="D33" s="35" t="s">
        <v>11</v>
      </c>
      <c r="E33" s="35">
        <v>675</v>
      </c>
      <c r="F33" s="35" t="s">
        <v>881</v>
      </c>
      <c r="G33" s="35" t="s">
        <v>156</v>
      </c>
      <c r="H33" s="35" t="s">
        <v>32</v>
      </c>
      <c r="I33" s="35" t="s">
        <v>45</v>
      </c>
      <c r="J33" s="35" t="s">
        <v>36</v>
      </c>
      <c r="K33" s="37" t="s">
        <v>32</v>
      </c>
      <c r="L33" s="35" t="s">
        <v>37</v>
      </c>
      <c r="M33" s="35" t="s">
        <v>36</v>
      </c>
      <c r="N33" s="35">
        <v>2</v>
      </c>
      <c r="O33" s="35">
        <v>30</v>
      </c>
      <c r="P33" s="35"/>
      <c r="Q33" s="35">
        <v>46</v>
      </c>
      <c r="R33" s="35" t="s">
        <v>919</v>
      </c>
      <c r="S33" s="35" t="s">
        <v>108</v>
      </c>
      <c r="T33" s="35">
        <v>8</v>
      </c>
      <c r="U33" s="35">
        <v>11</v>
      </c>
      <c r="V33" s="35">
        <v>32</v>
      </c>
      <c r="W33" s="35">
        <f t="shared" si="0"/>
        <v>0.9375</v>
      </c>
      <c r="X33" s="16">
        <f t="shared" si="1"/>
        <v>4.1818181818181817</v>
      </c>
      <c r="Y33" s="16">
        <f t="shared" si="2"/>
        <v>3.2443181818181817</v>
      </c>
      <c r="Z33" s="35" t="s">
        <v>866</v>
      </c>
      <c r="AA33" s="35" t="s">
        <v>679</v>
      </c>
      <c r="AB33" s="35">
        <v>40</v>
      </c>
      <c r="AC33" s="35"/>
      <c r="AD33" s="35"/>
    </row>
    <row r="34" spans="1:30" x14ac:dyDescent="0.25">
      <c r="A34" s="35"/>
      <c r="B34" s="35" t="s">
        <v>94</v>
      </c>
      <c r="C34" s="35">
        <v>2021</v>
      </c>
      <c r="D34" s="35" t="s">
        <v>11</v>
      </c>
      <c r="E34" s="35">
        <v>675</v>
      </c>
      <c r="F34" s="35" t="s">
        <v>881</v>
      </c>
      <c r="G34" s="35" t="s">
        <v>156</v>
      </c>
      <c r="H34" s="35" t="s">
        <v>35</v>
      </c>
      <c r="I34" s="35" t="s">
        <v>48</v>
      </c>
      <c r="J34" s="35" t="s">
        <v>49</v>
      </c>
      <c r="K34" s="37" t="s">
        <v>32</v>
      </c>
      <c r="L34" s="35" t="s">
        <v>37</v>
      </c>
      <c r="M34" s="35" t="s">
        <v>135</v>
      </c>
      <c r="N34" s="35">
        <v>1</v>
      </c>
      <c r="O34" s="35">
        <v>38</v>
      </c>
      <c r="P34" s="35"/>
      <c r="Q34" s="45">
        <v>38</v>
      </c>
      <c r="R34" s="35" t="s">
        <v>917</v>
      </c>
      <c r="S34" s="35" t="s">
        <v>36</v>
      </c>
      <c r="T34" s="35">
        <v>7</v>
      </c>
      <c r="U34" s="35">
        <v>11</v>
      </c>
      <c r="V34" s="35">
        <v>34</v>
      </c>
      <c r="W34" s="35">
        <f t="shared" si="0"/>
        <v>1.1176470588235294</v>
      </c>
      <c r="X34" s="16">
        <f t="shared" si="1"/>
        <v>3.4545454545454546</v>
      </c>
      <c r="Y34" s="16">
        <f t="shared" si="2"/>
        <v>2.3368983957219251</v>
      </c>
      <c r="Z34" s="35" t="s">
        <v>867</v>
      </c>
      <c r="AA34" s="35" t="s">
        <v>60</v>
      </c>
      <c r="AB34" s="35">
        <v>47</v>
      </c>
      <c r="AC34" s="35" t="s">
        <v>132</v>
      </c>
      <c r="AD34" s="35"/>
    </row>
    <row r="35" spans="1:30" x14ac:dyDescent="0.25">
      <c r="A35" s="35"/>
      <c r="B35" s="35" t="s">
        <v>95</v>
      </c>
      <c r="C35" s="35">
        <v>2021</v>
      </c>
      <c r="D35" s="35" t="s">
        <v>11</v>
      </c>
      <c r="E35" s="35">
        <v>675</v>
      </c>
      <c r="F35" s="35" t="s">
        <v>881</v>
      </c>
      <c r="G35" s="35" t="s">
        <v>156</v>
      </c>
      <c r="H35" s="35" t="s">
        <v>35</v>
      </c>
      <c r="I35" s="35" t="s">
        <v>48</v>
      </c>
      <c r="J35" s="35" t="s">
        <v>49</v>
      </c>
      <c r="K35" s="37" t="s">
        <v>32</v>
      </c>
      <c r="L35" s="35" t="s">
        <v>37</v>
      </c>
      <c r="M35" s="35" t="s">
        <v>135</v>
      </c>
      <c r="N35" s="35">
        <v>1</v>
      </c>
      <c r="O35" s="35">
        <v>38</v>
      </c>
      <c r="P35" s="35"/>
      <c r="Q35" s="45">
        <v>38</v>
      </c>
      <c r="R35" s="35" t="s">
        <v>917</v>
      </c>
      <c r="S35" s="35" t="s">
        <v>36</v>
      </c>
      <c r="T35" s="35">
        <v>7</v>
      </c>
      <c r="U35" s="35">
        <v>11</v>
      </c>
      <c r="V35" s="35">
        <v>34</v>
      </c>
      <c r="W35" s="35">
        <f t="shared" ref="W35:W66" si="3">O35/V35</f>
        <v>1.1176470588235294</v>
      </c>
      <c r="X35" s="16">
        <f t="shared" ref="X35:X52" si="4">Q35/U35</f>
        <v>3.4545454545454546</v>
      </c>
      <c r="Y35" s="16">
        <f t="shared" ref="Y35:Y66" si="5">X35-W35</f>
        <v>2.3368983957219251</v>
      </c>
      <c r="Z35" s="35" t="s">
        <v>867</v>
      </c>
      <c r="AA35" s="35" t="s">
        <v>60</v>
      </c>
      <c r="AB35" s="35">
        <v>47</v>
      </c>
      <c r="AC35" s="35" t="s">
        <v>132</v>
      </c>
      <c r="AD35" s="35"/>
    </row>
    <row r="36" spans="1:30" x14ac:dyDescent="0.25">
      <c r="A36" s="35"/>
      <c r="B36" s="35" t="s">
        <v>96</v>
      </c>
      <c r="C36" s="35">
        <v>2021</v>
      </c>
      <c r="D36" s="35" t="s">
        <v>11</v>
      </c>
      <c r="E36" s="35">
        <v>625</v>
      </c>
      <c r="F36" s="35" t="s">
        <v>881</v>
      </c>
      <c r="G36" s="35" t="s">
        <v>156</v>
      </c>
      <c r="H36" s="35" t="s">
        <v>625</v>
      </c>
      <c r="I36" s="35" t="s">
        <v>48</v>
      </c>
      <c r="J36" s="35" t="s">
        <v>36</v>
      </c>
      <c r="K36" s="37" t="s">
        <v>32</v>
      </c>
      <c r="L36" s="35" t="s">
        <v>37</v>
      </c>
      <c r="M36" s="35" t="s">
        <v>36</v>
      </c>
      <c r="N36" s="35">
        <v>2</v>
      </c>
      <c r="O36" s="35">
        <v>30</v>
      </c>
      <c r="P36" s="35"/>
      <c r="Q36" s="35">
        <v>46</v>
      </c>
      <c r="R36" s="35" t="s">
        <v>917</v>
      </c>
      <c r="S36" s="35" t="s">
        <v>36</v>
      </c>
      <c r="T36" s="35">
        <v>7</v>
      </c>
      <c r="U36" s="35">
        <v>12</v>
      </c>
      <c r="V36" s="35">
        <v>32</v>
      </c>
      <c r="W36" s="35">
        <f t="shared" si="3"/>
        <v>0.9375</v>
      </c>
      <c r="X36" s="16">
        <f t="shared" si="4"/>
        <v>3.8333333333333335</v>
      </c>
      <c r="Y36" s="16">
        <f t="shared" si="5"/>
        <v>2.8958333333333335</v>
      </c>
      <c r="Z36" s="35" t="s">
        <v>867</v>
      </c>
      <c r="AA36" s="35" t="s">
        <v>60</v>
      </c>
      <c r="AB36" s="35">
        <v>35</v>
      </c>
      <c r="AC36" s="35"/>
      <c r="AD36" s="35"/>
    </row>
    <row r="37" spans="1:30" x14ac:dyDescent="0.25">
      <c r="A37" s="35" t="s">
        <v>118</v>
      </c>
      <c r="B37" s="35" t="s">
        <v>97</v>
      </c>
      <c r="C37" s="35">
        <v>2021</v>
      </c>
      <c r="D37" s="35" t="s">
        <v>11</v>
      </c>
      <c r="E37" s="35">
        <v>625</v>
      </c>
      <c r="F37" s="35" t="s">
        <v>881</v>
      </c>
      <c r="G37" s="35" t="s">
        <v>156</v>
      </c>
      <c r="H37" s="35" t="s">
        <v>625</v>
      </c>
      <c r="I37" s="35" t="s">
        <v>48</v>
      </c>
      <c r="J37" s="35" t="s">
        <v>36</v>
      </c>
      <c r="K37" s="37" t="s">
        <v>32</v>
      </c>
      <c r="L37" s="35" t="s">
        <v>37</v>
      </c>
      <c r="M37" s="35" t="s">
        <v>36</v>
      </c>
      <c r="N37" s="35">
        <v>2</v>
      </c>
      <c r="O37" s="35">
        <v>30</v>
      </c>
      <c r="P37" s="35"/>
      <c r="Q37" s="35">
        <v>46</v>
      </c>
      <c r="R37" s="35" t="s">
        <v>917</v>
      </c>
      <c r="S37" s="35" t="s">
        <v>36</v>
      </c>
      <c r="T37" s="35">
        <v>7</v>
      </c>
      <c r="U37" s="35">
        <v>12</v>
      </c>
      <c r="V37" s="35">
        <v>32</v>
      </c>
      <c r="W37" s="35">
        <f t="shared" si="3"/>
        <v>0.9375</v>
      </c>
      <c r="X37" s="16">
        <f t="shared" si="4"/>
        <v>3.8333333333333335</v>
      </c>
      <c r="Y37" s="16">
        <f t="shared" si="5"/>
        <v>2.8958333333333335</v>
      </c>
      <c r="Z37" s="35" t="s">
        <v>867</v>
      </c>
      <c r="AA37" s="35" t="s">
        <v>60</v>
      </c>
      <c r="AB37" s="35">
        <v>35</v>
      </c>
      <c r="AC37" s="35"/>
      <c r="AD37" s="35"/>
    </row>
    <row r="38" spans="1:30" x14ac:dyDescent="0.25">
      <c r="A38" s="35"/>
      <c r="B38" s="35" t="s">
        <v>96</v>
      </c>
      <c r="C38" s="35">
        <v>2020</v>
      </c>
      <c r="D38" s="35" t="s">
        <v>11</v>
      </c>
      <c r="E38" s="35">
        <v>600</v>
      </c>
      <c r="F38" s="35" t="s">
        <v>881</v>
      </c>
      <c r="G38" s="35" t="s">
        <v>156</v>
      </c>
      <c r="H38" s="35" t="s">
        <v>625</v>
      </c>
      <c r="I38" s="35" t="s">
        <v>48</v>
      </c>
      <c r="J38" s="35" t="s">
        <v>36</v>
      </c>
      <c r="K38" s="37" t="s">
        <v>32</v>
      </c>
      <c r="L38" s="35" t="s">
        <v>37</v>
      </c>
      <c r="M38" s="35" t="s">
        <v>36</v>
      </c>
      <c r="N38" s="35">
        <v>2</v>
      </c>
      <c r="O38" s="35">
        <v>30</v>
      </c>
      <c r="P38" s="35"/>
      <c r="Q38" s="35">
        <v>46</v>
      </c>
      <c r="R38" s="35" t="s">
        <v>917</v>
      </c>
      <c r="S38" s="35" t="s">
        <v>36</v>
      </c>
      <c r="T38" s="35">
        <v>7</v>
      </c>
      <c r="U38" s="35">
        <v>12</v>
      </c>
      <c r="V38" s="35">
        <v>32</v>
      </c>
      <c r="W38" s="35">
        <f t="shared" si="3"/>
        <v>0.9375</v>
      </c>
      <c r="X38" s="16">
        <f t="shared" si="4"/>
        <v>3.8333333333333335</v>
      </c>
      <c r="Y38" s="16">
        <f t="shared" si="5"/>
        <v>2.8958333333333335</v>
      </c>
      <c r="Z38" s="35" t="s">
        <v>867</v>
      </c>
      <c r="AA38" s="35" t="s">
        <v>60</v>
      </c>
      <c r="AB38" s="35">
        <v>35</v>
      </c>
      <c r="AC38" s="35"/>
      <c r="AD38" s="35"/>
    </row>
    <row r="39" spans="1:30" x14ac:dyDescent="0.25">
      <c r="A39" s="35" t="s">
        <v>118</v>
      </c>
      <c r="B39" s="35" t="s">
        <v>98</v>
      </c>
      <c r="C39" s="35">
        <v>2020</v>
      </c>
      <c r="D39" s="35" t="s">
        <v>11</v>
      </c>
      <c r="E39" s="35">
        <v>600</v>
      </c>
      <c r="F39" s="35" t="s">
        <v>881</v>
      </c>
      <c r="G39" s="35" t="s">
        <v>156</v>
      </c>
      <c r="H39" s="35" t="s">
        <v>625</v>
      </c>
      <c r="I39" s="35" t="s">
        <v>48</v>
      </c>
      <c r="J39" s="35" t="s">
        <v>36</v>
      </c>
      <c r="K39" s="37" t="s">
        <v>839</v>
      </c>
      <c r="L39" s="35" t="s">
        <v>37</v>
      </c>
      <c r="M39" s="35" t="s">
        <v>135</v>
      </c>
      <c r="N39" s="35">
        <v>2</v>
      </c>
      <c r="O39" s="35">
        <v>30</v>
      </c>
      <c r="P39" s="35"/>
      <c r="Q39" s="35">
        <v>46</v>
      </c>
      <c r="R39" s="35" t="s">
        <v>917</v>
      </c>
      <c r="S39" s="35" t="s">
        <v>161</v>
      </c>
      <c r="T39" s="35">
        <v>7</v>
      </c>
      <c r="U39" s="35">
        <v>12</v>
      </c>
      <c r="V39" s="35">
        <v>32</v>
      </c>
      <c r="W39" s="35">
        <f t="shared" si="3"/>
        <v>0.9375</v>
      </c>
      <c r="X39" s="16">
        <f t="shared" si="4"/>
        <v>3.8333333333333335</v>
      </c>
      <c r="Y39" s="16">
        <f t="shared" si="5"/>
        <v>2.8958333333333335</v>
      </c>
      <c r="Z39" s="35" t="s">
        <v>867</v>
      </c>
      <c r="AA39" s="35" t="s">
        <v>60</v>
      </c>
      <c r="AB39" s="35">
        <v>35</v>
      </c>
      <c r="AC39" s="35"/>
      <c r="AD39" s="35"/>
    </row>
    <row r="40" spans="1:30" x14ac:dyDescent="0.25">
      <c r="A40" s="35" t="s">
        <v>118</v>
      </c>
      <c r="B40" s="35" t="s">
        <v>97</v>
      </c>
      <c r="C40" s="35">
        <v>2021</v>
      </c>
      <c r="D40" s="35" t="s">
        <v>11</v>
      </c>
      <c r="E40" s="35">
        <v>600</v>
      </c>
      <c r="F40" s="35" t="s">
        <v>881</v>
      </c>
      <c r="G40" s="35" t="s">
        <v>156</v>
      </c>
      <c r="H40" s="35" t="s">
        <v>625</v>
      </c>
      <c r="I40" s="35" t="s">
        <v>48</v>
      </c>
      <c r="J40" s="35" t="s">
        <v>36</v>
      </c>
      <c r="K40" s="37" t="s">
        <v>839</v>
      </c>
      <c r="L40" s="35" t="s">
        <v>37</v>
      </c>
      <c r="M40" s="35" t="s">
        <v>135</v>
      </c>
      <c r="N40" s="35">
        <v>2</v>
      </c>
      <c r="O40" s="35">
        <v>30</v>
      </c>
      <c r="P40" s="35"/>
      <c r="Q40" s="35">
        <v>46</v>
      </c>
      <c r="R40" s="35" t="s">
        <v>917</v>
      </c>
      <c r="S40" s="35" t="s">
        <v>161</v>
      </c>
      <c r="T40" s="35">
        <v>7</v>
      </c>
      <c r="U40" s="35">
        <v>12</v>
      </c>
      <c r="V40" s="35">
        <v>32</v>
      </c>
      <c r="W40" s="35">
        <f t="shared" si="3"/>
        <v>0.9375</v>
      </c>
      <c r="X40" s="16">
        <f t="shared" si="4"/>
        <v>3.8333333333333335</v>
      </c>
      <c r="Y40" s="16">
        <f t="shared" si="5"/>
        <v>2.8958333333333335</v>
      </c>
      <c r="Z40" s="35" t="s">
        <v>867</v>
      </c>
      <c r="AA40" s="35" t="s">
        <v>60</v>
      </c>
      <c r="AB40" s="35">
        <v>35</v>
      </c>
      <c r="AC40" s="35"/>
      <c r="AD40" s="35"/>
    </row>
    <row r="41" spans="1:30" x14ac:dyDescent="0.25">
      <c r="A41" s="35"/>
      <c r="B41" s="35" t="s">
        <v>99</v>
      </c>
      <c r="C41" s="35">
        <v>2021</v>
      </c>
      <c r="D41" s="35" t="s">
        <v>11</v>
      </c>
      <c r="E41" s="35">
        <v>575</v>
      </c>
      <c r="F41" s="35" t="s">
        <v>36</v>
      </c>
      <c r="G41" s="35" t="s">
        <v>156</v>
      </c>
      <c r="H41" s="35" t="s">
        <v>32</v>
      </c>
      <c r="I41" s="35" t="s">
        <v>45</v>
      </c>
      <c r="J41" s="35" t="s">
        <v>36</v>
      </c>
      <c r="K41" s="37" t="s">
        <v>32</v>
      </c>
      <c r="L41" s="35" t="s">
        <v>37</v>
      </c>
      <c r="M41" s="35" t="s">
        <v>135</v>
      </c>
      <c r="N41" s="35">
        <v>3</v>
      </c>
      <c r="O41" s="35">
        <v>28</v>
      </c>
      <c r="P41" s="35">
        <v>38</v>
      </c>
      <c r="Q41" s="35">
        <v>48</v>
      </c>
      <c r="R41" s="35" t="s">
        <v>917</v>
      </c>
      <c r="S41" s="35" t="s">
        <v>36</v>
      </c>
      <c r="T41" s="35">
        <v>7</v>
      </c>
      <c r="U41" s="35">
        <v>14</v>
      </c>
      <c r="V41" s="35">
        <v>34</v>
      </c>
      <c r="W41" s="35">
        <f t="shared" si="3"/>
        <v>0.82352941176470584</v>
      </c>
      <c r="X41" s="16">
        <f t="shared" si="4"/>
        <v>3.4285714285714284</v>
      </c>
      <c r="Y41" s="16">
        <f t="shared" si="5"/>
        <v>2.6050420168067223</v>
      </c>
      <c r="Z41" s="35" t="s">
        <v>866</v>
      </c>
      <c r="AA41" s="35" t="s">
        <v>679</v>
      </c>
      <c r="AB41" s="35">
        <v>40</v>
      </c>
      <c r="AC41" s="35"/>
      <c r="AD41" s="35"/>
    </row>
    <row r="42" spans="1:30" x14ac:dyDescent="0.25">
      <c r="A42" s="35" t="s">
        <v>118</v>
      </c>
      <c r="B42" s="35" t="s">
        <v>100</v>
      </c>
      <c r="C42" s="35">
        <v>2021</v>
      </c>
      <c r="D42" s="35" t="s">
        <v>11</v>
      </c>
      <c r="E42" s="35">
        <v>575</v>
      </c>
      <c r="F42" s="35" t="s">
        <v>36</v>
      </c>
      <c r="G42" s="35" t="s">
        <v>156</v>
      </c>
      <c r="H42" s="35" t="s">
        <v>32</v>
      </c>
      <c r="I42" s="35" t="s">
        <v>45</v>
      </c>
      <c r="J42" s="35" t="s">
        <v>36</v>
      </c>
      <c r="K42" s="37" t="s">
        <v>32</v>
      </c>
      <c r="L42" s="35" t="s">
        <v>37</v>
      </c>
      <c r="M42" s="35" t="s">
        <v>135</v>
      </c>
      <c r="N42" s="35">
        <v>3</v>
      </c>
      <c r="O42" s="35">
        <v>28</v>
      </c>
      <c r="P42" s="35">
        <v>38</v>
      </c>
      <c r="Q42" s="35">
        <v>48</v>
      </c>
      <c r="R42" s="35" t="s">
        <v>917</v>
      </c>
      <c r="S42" s="35" t="s">
        <v>36</v>
      </c>
      <c r="T42" s="35">
        <v>7</v>
      </c>
      <c r="U42" s="35">
        <v>14</v>
      </c>
      <c r="V42" s="35">
        <v>34</v>
      </c>
      <c r="W42" s="35">
        <f t="shared" si="3"/>
        <v>0.82352941176470584</v>
      </c>
      <c r="X42" s="16">
        <f t="shared" si="4"/>
        <v>3.4285714285714284</v>
      </c>
      <c r="Y42" s="16">
        <f t="shared" si="5"/>
        <v>2.6050420168067223</v>
      </c>
      <c r="Z42" s="35" t="s">
        <v>866</v>
      </c>
      <c r="AA42" s="35" t="s">
        <v>679</v>
      </c>
      <c r="AB42" s="35">
        <v>40</v>
      </c>
      <c r="AC42" s="35"/>
      <c r="AD42" s="35"/>
    </row>
    <row r="43" spans="1:30" x14ac:dyDescent="0.25">
      <c r="A43" s="35"/>
      <c r="B43" s="35" t="s">
        <v>101</v>
      </c>
      <c r="C43" s="35">
        <v>2021</v>
      </c>
      <c r="D43" s="35" t="s">
        <v>11</v>
      </c>
      <c r="E43" s="35">
        <v>575</v>
      </c>
      <c r="F43" s="35" t="s">
        <v>36</v>
      </c>
      <c r="G43" s="35" t="s">
        <v>156</v>
      </c>
      <c r="H43" s="35" t="s">
        <v>156</v>
      </c>
      <c r="I43" s="35" t="s">
        <v>45</v>
      </c>
      <c r="J43" s="35" t="s">
        <v>36</v>
      </c>
      <c r="K43" s="37" t="s">
        <v>32</v>
      </c>
      <c r="L43" s="35" t="s">
        <v>37</v>
      </c>
      <c r="M43" s="35" t="s">
        <v>135</v>
      </c>
      <c r="N43" s="35">
        <v>3</v>
      </c>
      <c r="O43" s="35">
        <v>28</v>
      </c>
      <c r="P43" s="35">
        <v>38</v>
      </c>
      <c r="Q43" s="35">
        <v>48</v>
      </c>
      <c r="R43" s="35" t="s">
        <v>917</v>
      </c>
      <c r="S43" s="35" t="s">
        <v>36</v>
      </c>
      <c r="T43" s="35">
        <v>7</v>
      </c>
      <c r="U43" s="35">
        <v>14</v>
      </c>
      <c r="V43" s="35">
        <v>34</v>
      </c>
      <c r="W43" s="35">
        <f t="shared" si="3"/>
        <v>0.82352941176470584</v>
      </c>
      <c r="X43" s="16">
        <f t="shared" si="4"/>
        <v>3.4285714285714284</v>
      </c>
      <c r="Y43" s="16">
        <f t="shared" si="5"/>
        <v>2.6050420168067223</v>
      </c>
      <c r="Z43" s="35" t="s">
        <v>867</v>
      </c>
      <c r="AA43" s="35" t="s">
        <v>60</v>
      </c>
      <c r="AB43" s="35">
        <v>40</v>
      </c>
      <c r="AC43" s="35"/>
      <c r="AD43" s="35"/>
    </row>
    <row r="44" spans="1:30" x14ac:dyDescent="0.25">
      <c r="A44" s="35" t="s">
        <v>118</v>
      </c>
      <c r="B44" s="35" t="s">
        <v>102</v>
      </c>
      <c r="C44" s="35">
        <v>2021</v>
      </c>
      <c r="D44" s="35" t="s">
        <v>11</v>
      </c>
      <c r="E44" s="35">
        <v>575</v>
      </c>
      <c r="F44" s="35" t="s">
        <v>36</v>
      </c>
      <c r="G44" s="35" t="s">
        <v>156</v>
      </c>
      <c r="H44" s="35" t="s">
        <v>156</v>
      </c>
      <c r="I44" s="35" t="s">
        <v>45</v>
      </c>
      <c r="J44" s="35" t="s">
        <v>36</v>
      </c>
      <c r="K44" s="37" t="s">
        <v>32</v>
      </c>
      <c r="L44" s="35" t="s">
        <v>37</v>
      </c>
      <c r="M44" s="35" t="s">
        <v>135</v>
      </c>
      <c r="N44" s="35">
        <v>3</v>
      </c>
      <c r="O44" s="35">
        <v>28</v>
      </c>
      <c r="P44" s="35">
        <v>38</v>
      </c>
      <c r="Q44" s="35">
        <v>48</v>
      </c>
      <c r="R44" s="35" t="s">
        <v>917</v>
      </c>
      <c r="S44" s="35" t="s">
        <v>36</v>
      </c>
      <c r="T44" s="35">
        <v>7</v>
      </c>
      <c r="U44" s="35">
        <v>14</v>
      </c>
      <c r="V44" s="35">
        <v>34</v>
      </c>
      <c r="W44" s="35">
        <f t="shared" si="3"/>
        <v>0.82352941176470584</v>
      </c>
      <c r="X44" s="16">
        <f t="shared" si="4"/>
        <v>3.4285714285714284</v>
      </c>
      <c r="Y44" s="16">
        <f t="shared" si="5"/>
        <v>2.6050420168067223</v>
      </c>
      <c r="Z44" s="35" t="s">
        <v>867</v>
      </c>
      <c r="AA44" s="35" t="s">
        <v>60</v>
      </c>
      <c r="AB44" s="35">
        <v>40</v>
      </c>
      <c r="AC44" s="35"/>
      <c r="AD44" s="35"/>
    </row>
    <row r="45" spans="1:30" x14ac:dyDescent="0.25">
      <c r="A45" s="35"/>
      <c r="B45" s="35" t="s">
        <v>103</v>
      </c>
      <c r="C45" s="35">
        <v>2021</v>
      </c>
      <c r="D45" s="35" t="s">
        <v>11</v>
      </c>
      <c r="E45" s="35">
        <v>550</v>
      </c>
      <c r="F45" s="35" t="s">
        <v>336</v>
      </c>
      <c r="G45" s="35" t="s">
        <v>156</v>
      </c>
      <c r="H45" s="35" t="s">
        <v>32</v>
      </c>
      <c r="I45" s="35" t="s">
        <v>45</v>
      </c>
      <c r="J45" s="35" t="s">
        <v>36</v>
      </c>
      <c r="K45" s="37" t="s">
        <v>32</v>
      </c>
      <c r="L45" s="35" t="s">
        <v>37</v>
      </c>
      <c r="M45" s="35" t="s">
        <v>36</v>
      </c>
      <c r="N45" s="35">
        <v>3</v>
      </c>
      <c r="O45" s="35">
        <v>28</v>
      </c>
      <c r="P45" s="35">
        <v>38</v>
      </c>
      <c r="Q45" s="35">
        <v>48</v>
      </c>
      <c r="R45" s="35" t="s">
        <v>917</v>
      </c>
      <c r="S45" s="35" t="s">
        <v>36</v>
      </c>
      <c r="T45" s="35">
        <v>7</v>
      </c>
      <c r="U45" s="35">
        <v>14</v>
      </c>
      <c r="V45" s="35">
        <v>34</v>
      </c>
      <c r="W45" s="35">
        <f t="shared" si="3"/>
        <v>0.82352941176470584</v>
      </c>
      <c r="X45" s="16">
        <f t="shared" si="4"/>
        <v>3.4285714285714284</v>
      </c>
      <c r="Y45" s="16">
        <f t="shared" si="5"/>
        <v>2.6050420168067223</v>
      </c>
      <c r="Z45" s="35" t="s">
        <v>862</v>
      </c>
      <c r="AA45" s="35" t="s">
        <v>60</v>
      </c>
      <c r="AB45" s="35">
        <v>40</v>
      </c>
      <c r="AC45" s="35"/>
      <c r="AD45" s="35"/>
    </row>
    <row r="46" spans="1:30" x14ac:dyDescent="0.25">
      <c r="A46" s="35"/>
      <c r="B46" s="35" t="s">
        <v>101</v>
      </c>
      <c r="C46" s="35">
        <v>2020</v>
      </c>
      <c r="D46" s="35" t="s">
        <v>11</v>
      </c>
      <c r="E46" s="35">
        <v>550</v>
      </c>
      <c r="F46" s="35" t="s">
        <v>336</v>
      </c>
      <c r="G46" s="35" t="s">
        <v>156</v>
      </c>
      <c r="H46" s="35" t="s">
        <v>32</v>
      </c>
      <c r="I46" s="35" t="s">
        <v>45</v>
      </c>
      <c r="J46" s="35" t="s">
        <v>36</v>
      </c>
      <c r="K46" s="37" t="s">
        <v>32</v>
      </c>
      <c r="L46" s="35" t="s">
        <v>37</v>
      </c>
      <c r="M46" s="35" t="s">
        <v>135</v>
      </c>
      <c r="N46" s="35">
        <v>3</v>
      </c>
      <c r="O46" s="35">
        <v>28</v>
      </c>
      <c r="P46" s="35">
        <v>38</v>
      </c>
      <c r="Q46" s="35">
        <v>48</v>
      </c>
      <c r="R46" s="35" t="s">
        <v>917</v>
      </c>
      <c r="S46" s="35" t="s">
        <v>36</v>
      </c>
      <c r="T46" s="35">
        <v>7</v>
      </c>
      <c r="U46" s="35">
        <v>14</v>
      </c>
      <c r="V46" s="35">
        <v>34</v>
      </c>
      <c r="W46" s="35">
        <f t="shared" si="3"/>
        <v>0.82352941176470584</v>
      </c>
      <c r="X46" s="16">
        <f t="shared" si="4"/>
        <v>3.4285714285714284</v>
      </c>
      <c r="Y46" s="16">
        <f t="shared" si="5"/>
        <v>2.6050420168067223</v>
      </c>
      <c r="Z46" s="35" t="s">
        <v>862</v>
      </c>
      <c r="AA46" s="35" t="s">
        <v>60</v>
      </c>
      <c r="AB46" s="35">
        <v>40</v>
      </c>
      <c r="AC46" s="35"/>
      <c r="AD46" s="35"/>
    </row>
    <row r="47" spans="1:30" x14ac:dyDescent="0.25">
      <c r="A47" s="35"/>
      <c r="B47" s="35" t="s">
        <v>104</v>
      </c>
      <c r="C47" s="35">
        <v>2021</v>
      </c>
      <c r="D47" s="35" t="s">
        <v>11</v>
      </c>
      <c r="E47" s="35">
        <v>500</v>
      </c>
      <c r="F47" s="35" t="s">
        <v>36</v>
      </c>
      <c r="G47" s="35" t="s">
        <v>156</v>
      </c>
      <c r="H47" s="35" t="s">
        <v>625</v>
      </c>
      <c r="I47" s="35" t="s">
        <v>48</v>
      </c>
      <c r="J47" s="35" t="s">
        <v>36</v>
      </c>
      <c r="K47" s="37" t="s">
        <v>32</v>
      </c>
      <c r="L47" s="35" t="s">
        <v>37</v>
      </c>
      <c r="M47" s="35" t="s">
        <v>135</v>
      </c>
      <c r="N47" s="35">
        <v>3</v>
      </c>
      <c r="O47" s="35">
        <v>28</v>
      </c>
      <c r="P47" s="35">
        <v>38</v>
      </c>
      <c r="Q47" s="35">
        <v>48</v>
      </c>
      <c r="R47" s="35" t="s">
        <v>917</v>
      </c>
      <c r="S47" s="35" t="s">
        <v>36</v>
      </c>
      <c r="T47" s="35">
        <v>7</v>
      </c>
      <c r="U47" s="35">
        <v>12</v>
      </c>
      <c r="V47" s="35">
        <v>28</v>
      </c>
      <c r="W47" s="35">
        <f t="shared" si="3"/>
        <v>1</v>
      </c>
      <c r="X47" s="16">
        <f t="shared" si="4"/>
        <v>4</v>
      </c>
      <c r="Y47" s="16">
        <f t="shared" si="5"/>
        <v>3</v>
      </c>
      <c r="Z47" s="35" t="s">
        <v>32</v>
      </c>
      <c r="AA47" s="35" t="s">
        <v>679</v>
      </c>
      <c r="AB47" s="35">
        <v>35</v>
      </c>
      <c r="AC47" s="35"/>
      <c r="AD47" s="35"/>
    </row>
    <row r="48" spans="1:30" x14ac:dyDescent="0.25">
      <c r="A48" s="35" t="s">
        <v>118</v>
      </c>
      <c r="B48" s="35" t="s">
        <v>840</v>
      </c>
      <c r="C48" s="35">
        <v>2021</v>
      </c>
      <c r="D48" s="35" t="s">
        <v>11</v>
      </c>
      <c r="E48" s="35">
        <v>500</v>
      </c>
      <c r="F48" s="35" t="s">
        <v>36</v>
      </c>
      <c r="G48" s="35" t="s">
        <v>156</v>
      </c>
      <c r="H48" s="35" t="s">
        <v>625</v>
      </c>
      <c r="I48" s="35" t="s">
        <v>48</v>
      </c>
      <c r="J48" s="35" t="s">
        <v>36</v>
      </c>
      <c r="K48" s="37" t="s">
        <v>32</v>
      </c>
      <c r="L48" s="35" t="s">
        <v>37</v>
      </c>
      <c r="M48" s="35" t="s">
        <v>135</v>
      </c>
      <c r="N48" s="35">
        <v>3</v>
      </c>
      <c r="O48" s="35">
        <v>28</v>
      </c>
      <c r="P48" s="35">
        <v>38</v>
      </c>
      <c r="Q48" s="35">
        <v>48</v>
      </c>
      <c r="R48" s="35" t="s">
        <v>917</v>
      </c>
      <c r="S48" s="35" t="s">
        <v>36</v>
      </c>
      <c r="T48" s="35">
        <v>7</v>
      </c>
      <c r="U48" s="35">
        <v>12</v>
      </c>
      <c r="V48" s="35">
        <v>28</v>
      </c>
      <c r="W48" s="35">
        <f t="shared" si="3"/>
        <v>1</v>
      </c>
      <c r="X48" s="16">
        <f t="shared" si="4"/>
        <v>4</v>
      </c>
      <c r="Y48" s="16">
        <f t="shared" si="5"/>
        <v>3</v>
      </c>
      <c r="Z48" s="35" t="s">
        <v>32</v>
      </c>
      <c r="AA48" s="35" t="s">
        <v>679</v>
      </c>
      <c r="AB48" s="35">
        <v>35</v>
      </c>
      <c r="AC48" s="35"/>
      <c r="AD48" s="35"/>
    </row>
    <row r="49" spans="1:30" x14ac:dyDescent="0.25">
      <c r="A49" s="35"/>
      <c r="B49" s="35" t="s">
        <v>104</v>
      </c>
      <c r="C49" s="35">
        <v>2020</v>
      </c>
      <c r="D49" s="35" t="s">
        <v>11</v>
      </c>
      <c r="E49" s="35">
        <v>480</v>
      </c>
      <c r="F49" s="35" t="s">
        <v>336</v>
      </c>
      <c r="G49" s="35" t="s">
        <v>156</v>
      </c>
      <c r="H49" s="35" t="s">
        <v>625</v>
      </c>
      <c r="I49" s="35" t="s">
        <v>48</v>
      </c>
      <c r="J49" s="35" t="s">
        <v>36</v>
      </c>
      <c r="K49" s="37" t="s">
        <v>839</v>
      </c>
      <c r="L49" s="35" t="s">
        <v>37</v>
      </c>
      <c r="M49" s="35" t="s">
        <v>135</v>
      </c>
      <c r="N49" s="35">
        <v>3</v>
      </c>
      <c r="O49" s="35">
        <v>28</v>
      </c>
      <c r="P49" s="35">
        <v>38</v>
      </c>
      <c r="Q49" s="35">
        <v>48</v>
      </c>
      <c r="R49" s="35" t="s">
        <v>917</v>
      </c>
      <c r="S49" s="35" t="s">
        <v>36</v>
      </c>
      <c r="T49" s="35">
        <v>7</v>
      </c>
      <c r="U49" s="35">
        <v>12</v>
      </c>
      <c r="V49" s="35">
        <v>28</v>
      </c>
      <c r="W49" s="35">
        <f t="shared" si="3"/>
        <v>1</v>
      </c>
      <c r="X49" s="16">
        <f t="shared" si="4"/>
        <v>4</v>
      </c>
      <c r="Y49" s="16">
        <f t="shared" si="5"/>
        <v>3</v>
      </c>
      <c r="Z49" s="35" t="s">
        <v>32</v>
      </c>
      <c r="AA49" s="35" t="s">
        <v>679</v>
      </c>
      <c r="AB49" s="35">
        <v>35</v>
      </c>
      <c r="AC49" s="35"/>
      <c r="AD49" s="35"/>
    </row>
    <row r="50" spans="1:30" x14ac:dyDescent="0.25">
      <c r="A50" s="35" t="s">
        <v>118</v>
      </c>
      <c r="B50" s="35" t="s">
        <v>841</v>
      </c>
      <c r="C50" s="35">
        <v>2021</v>
      </c>
      <c r="D50" s="35" t="s">
        <v>11</v>
      </c>
      <c r="E50" s="35">
        <v>480</v>
      </c>
      <c r="F50" s="35" t="s">
        <v>336</v>
      </c>
      <c r="G50" s="35" t="s">
        <v>156</v>
      </c>
      <c r="H50" s="35" t="s">
        <v>625</v>
      </c>
      <c r="I50" s="35" t="s">
        <v>48</v>
      </c>
      <c r="J50" s="35" t="s">
        <v>36</v>
      </c>
      <c r="K50" s="37" t="s">
        <v>839</v>
      </c>
      <c r="L50" s="35" t="s">
        <v>37</v>
      </c>
      <c r="M50" s="35" t="s">
        <v>36</v>
      </c>
      <c r="N50" s="35">
        <v>3</v>
      </c>
      <c r="O50" s="35">
        <v>28</v>
      </c>
      <c r="P50" s="35">
        <v>38</v>
      </c>
      <c r="Q50" s="35">
        <v>48</v>
      </c>
      <c r="R50" s="35" t="s">
        <v>917</v>
      </c>
      <c r="S50" s="35" t="s">
        <v>36</v>
      </c>
      <c r="T50" s="35">
        <v>7</v>
      </c>
      <c r="U50" s="35">
        <v>12</v>
      </c>
      <c r="V50" s="35">
        <v>28</v>
      </c>
      <c r="W50" s="35">
        <f t="shared" si="3"/>
        <v>1</v>
      </c>
      <c r="X50" s="16">
        <f t="shared" si="4"/>
        <v>4</v>
      </c>
      <c r="Y50" s="16">
        <f t="shared" si="5"/>
        <v>3</v>
      </c>
      <c r="Z50" s="35" t="s">
        <v>32</v>
      </c>
      <c r="AA50" s="35" t="s">
        <v>679</v>
      </c>
      <c r="AB50" s="35">
        <v>35</v>
      </c>
      <c r="AC50" s="35"/>
      <c r="AD50" s="35"/>
    </row>
    <row r="51" spans="1:30" x14ac:dyDescent="0.25">
      <c r="A51" s="35"/>
      <c r="B51" s="35" t="s">
        <v>105</v>
      </c>
      <c r="C51" s="35">
        <v>2021</v>
      </c>
      <c r="D51" s="35" t="s">
        <v>75</v>
      </c>
      <c r="E51" s="35">
        <v>1150</v>
      </c>
      <c r="F51" s="35" t="s">
        <v>879</v>
      </c>
      <c r="G51" s="35" t="s">
        <v>26</v>
      </c>
      <c r="H51" s="35" t="s">
        <v>32</v>
      </c>
      <c r="I51" s="35" t="s">
        <v>48</v>
      </c>
      <c r="J51" s="35" t="s">
        <v>108</v>
      </c>
      <c r="K51" s="37" t="s">
        <v>32</v>
      </c>
      <c r="L51" s="35" t="s">
        <v>37</v>
      </c>
      <c r="M51" s="35" t="s">
        <v>133</v>
      </c>
      <c r="N51" s="35">
        <v>2</v>
      </c>
      <c r="O51" s="35">
        <v>30</v>
      </c>
      <c r="P51" s="35"/>
      <c r="Q51" s="35">
        <v>46</v>
      </c>
      <c r="R51" s="35" t="s">
        <v>919</v>
      </c>
      <c r="S51" s="35" t="s">
        <v>38</v>
      </c>
      <c r="T51" s="35">
        <v>9</v>
      </c>
      <c r="U51" s="35">
        <v>11</v>
      </c>
      <c r="V51" s="35">
        <v>32</v>
      </c>
      <c r="W51" s="35">
        <f t="shared" si="3"/>
        <v>0.9375</v>
      </c>
      <c r="X51" s="16">
        <f t="shared" si="4"/>
        <v>4.1818181818181817</v>
      </c>
      <c r="Y51" s="16">
        <f t="shared" si="5"/>
        <v>3.2443181818181817</v>
      </c>
      <c r="Z51" s="35" t="s">
        <v>134</v>
      </c>
      <c r="AA51" s="35" t="s">
        <v>61</v>
      </c>
      <c r="AB51" s="35">
        <v>40</v>
      </c>
      <c r="AC51" s="35" t="s">
        <v>132</v>
      </c>
      <c r="AD51" s="35"/>
    </row>
    <row r="52" spans="1:30" x14ac:dyDescent="0.25">
      <c r="A52" s="35"/>
      <c r="B52" s="35" t="s">
        <v>106</v>
      </c>
      <c r="C52" s="35">
        <v>2021</v>
      </c>
      <c r="D52" s="35" t="s">
        <v>75</v>
      </c>
      <c r="E52" s="35">
        <v>950</v>
      </c>
      <c r="F52" s="35" t="s">
        <v>879</v>
      </c>
      <c r="G52" s="35" t="s">
        <v>26</v>
      </c>
      <c r="H52" s="35" t="s">
        <v>32</v>
      </c>
      <c r="I52" s="35" t="s">
        <v>48</v>
      </c>
      <c r="J52" s="35" t="s">
        <v>36</v>
      </c>
      <c r="K52" s="37" t="s">
        <v>32</v>
      </c>
      <c r="L52" s="35" t="s">
        <v>50</v>
      </c>
      <c r="M52" s="35" t="s">
        <v>135</v>
      </c>
      <c r="N52" s="35">
        <v>2</v>
      </c>
      <c r="O52" s="35">
        <v>30</v>
      </c>
      <c r="P52" s="35"/>
      <c r="Q52" s="35">
        <v>46</v>
      </c>
      <c r="R52" s="35" t="s">
        <v>919</v>
      </c>
      <c r="S52" s="35" t="s">
        <v>38</v>
      </c>
      <c r="T52" s="35">
        <v>8</v>
      </c>
      <c r="U52" s="35">
        <v>11</v>
      </c>
      <c r="V52" s="35">
        <v>31</v>
      </c>
      <c r="W52" s="35">
        <f t="shared" si="3"/>
        <v>0.967741935483871</v>
      </c>
      <c r="X52" s="16">
        <f t="shared" si="4"/>
        <v>4.1818181818181817</v>
      </c>
      <c r="Y52" s="16">
        <f t="shared" si="5"/>
        <v>3.2140762463343107</v>
      </c>
      <c r="Z52" s="35" t="s">
        <v>134</v>
      </c>
      <c r="AA52" s="35" t="s">
        <v>61</v>
      </c>
      <c r="AB52" s="35">
        <v>40</v>
      </c>
      <c r="AC52" s="35"/>
      <c r="AD52" s="35"/>
    </row>
    <row r="53" spans="1:30" x14ac:dyDescent="0.25">
      <c r="AD53" s="8"/>
    </row>
    <row r="54" spans="1:30" x14ac:dyDescent="0.25">
      <c r="AD54" s="8"/>
    </row>
    <row r="55" spans="1:30" x14ac:dyDescent="0.25">
      <c r="AD55" s="8"/>
    </row>
    <row r="56" spans="1:30" x14ac:dyDescent="0.25">
      <c r="AD56" s="8"/>
    </row>
    <row r="57" spans="1:30" x14ac:dyDescent="0.25">
      <c r="AD57" s="8"/>
    </row>
    <row r="58" spans="1:30" x14ac:dyDescent="0.25">
      <c r="AD58" s="8"/>
    </row>
    <row r="59" spans="1:30" x14ac:dyDescent="0.25">
      <c r="AD59" s="8"/>
    </row>
    <row r="60" spans="1:30" x14ac:dyDescent="0.25">
      <c r="AD60" s="8"/>
    </row>
    <row r="61" spans="1:30" x14ac:dyDescent="0.25">
      <c r="AD61" s="8"/>
    </row>
    <row r="62" spans="1:30" x14ac:dyDescent="0.25">
      <c r="AD62" s="8"/>
    </row>
    <row r="63" spans="1:30" x14ac:dyDescent="0.25">
      <c r="AD63" s="8"/>
    </row>
    <row r="64" spans="1:30" x14ac:dyDescent="0.25">
      <c r="AD64" s="8"/>
    </row>
  </sheetData>
  <conditionalFormatting sqref="W2:W52">
    <cfRule type="aboveAverage" dxfId="37" priority="6" aboveAverage="0" stdDev="1"/>
    <cfRule type="aboveAverage" dxfId="36" priority="7" stdDev="1"/>
  </conditionalFormatting>
  <conditionalFormatting sqref="X2:X52">
    <cfRule type="aboveAverage" dxfId="35" priority="8" aboveAverage="0" stdDev="1"/>
    <cfRule type="aboveAverage" dxfId="34" priority="9" stdDev="1"/>
  </conditionalFormatting>
  <conditionalFormatting sqref="Y2:Y5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opLeftCell="G1" workbookViewId="0">
      <selection activeCell="AD30" sqref="AD30"/>
    </sheetView>
  </sheetViews>
  <sheetFormatPr defaultRowHeight="15" x14ac:dyDescent="0.25"/>
  <cols>
    <col min="1" max="1" width="5.28515625" customWidth="1"/>
    <col min="2" max="2" width="26.28515625" customWidth="1"/>
    <col min="3" max="3" width="6.42578125" customWidth="1"/>
    <col min="4" max="4" width="12.28515625" customWidth="1"/>
    <col min="6" max="6" width="22.28515625" customWidth="1"/>
    <col min="8" max="8" width="11.42578125" customWidth="1"/>
    <col min="10" max="10" width="23.5703125" customWidth="1"/>
    <col min="11" max="11" width="15" customWidth="1"/>
    <col min="12" max="12" width="16.140625" customWidth="1"/>
    <col min="13" max="13" width="20.28515625" customWidth="1"/>
    <col min="14" max="17" width="5.42578125" customWidth="1"/>
    <col min="18" max="18" width="9" customWidth="1"/>
    <col min="19" max="19" width="23" customWidth="1"/>
    <col min="20" max="21" width="4.28515625" customWidth="1"/>
    <col min="22" max="23" width="5.5703125" customWidth="1"/>
    <col min="24" max="24" width="5.85546875" customWidth="1"/>
    <col min="25" max="25" width="7.7109375" customWidth="1"/>
    <col min="26" max="26" width="20.5703125" customWidth="1"/>
    <col min="27" max="27" width="11.42578125" customWidth="1"/>
    <col min="29" max="29" width="13.140625" customWidth="1"/>
    <col min="30" max="30" width="21.85546875" customWidth="1"/>
  </cols>
  <sheetData>
    <row r="1" spans="1:31" x14ac:dyDescent="0.25">
      <c r="A1" t="s">
        <v>127</v>
      </c>
      <c r="B1" s="35" t="s">
        <v>3</v>
      </c>
      <c r="C1" s="35" t="s">
        <v>10</v>
      </c>
      <c r="D1" s="35" t="s">
        <v>124</v>
      </c>
      <c r="E1" s="35" t="s">
        <v>125</v>
      </c>
      <c r="F1" s="35" t="s">
        <v>4</v>
      </c>
      <c r="G1" s="35" t="s">
        <v>24</v>
      </c>
      <c r="H1" s="35" t="s">
        <v>25</v>
      </c>
      <c r="I1" s="35" t="s">
        <v>44</v>
      </c>
      <c r="J1" s="35" t="s">
        <v>5</v>
      </c>
      <c r="K1" s="35" t="s">
        <v>18</v>
      </c>
      <c r="L1" s="35" t="s">
        <v>192</v>
      </c>
      <c r="M1" s="35" t="s">
        <v>16</v>
      </c>
      <c r="N1" s="35" t="s">
        <v>33</v>
      </c>
      <c r="O1" s="35" t="s">
        <v>113</v>
      </c>
      <c r="P1" s="35" t="s">
        <v>114</v>
      </c>
      <c r="Q1" s="35" t="s">
        <v>115</v>
      </c>
      <c r="R1" s="35" t="s">
        <v>934</v>
      </c>
      <c r="S1" s="35" t="s">
        <v>6</v>
      </c>
      <c r="T1" s="35" t="s">
        <v>34</v>
      </c>
      <c r="U1" s="35" t="s">
        <v>110</v>
      </c>
      <c r="V1" s="35" t="s">
        <v>111</v>
      </c>
      <c r="W1" s="35" t="s">
        <v>358</v>
      </c>
      <c r="X1" s="35" t="s">
        <v>357</v>
      </c>
      <c r="Y1" s="35" t="s">
        <v>935</v>
      </c>
      <c r="Z1" s="35" t="s">
        <v>7</v>
      </c>
      <c r="AA1" s="35" t="s">
        <v>21</v>
      </c>
      <c r="AB1" s="35" t="s">
        <v>126</v>
      </c>
      <c r="AC1" s="35" t="s">
        <v>218</v>
      </c>
      <c r="AD1" s="35" t="s">
        <v>216</v>
      </c>
      <c r="AE1" s="35"/>
    </row>
    <row r="2" spans="1:31" x14ac:dyDescent="0.25">
      <c r="A2" s="33"/>
      <c r="B2" s="33" t="s">
        <v>462</v>
      </c>
      <c r="C2" s="33">
        <v>2021</v>
      </c>
      <c r="D2" s="33" t="s">
        <v>11</v>
      </c>
      <c r="E2" s="33">
        <v>470</v>
      </c>
      <c r="F2" s="33" t="s">
        <v>495</v>
      </c>
      <c r="G2" s="33" t="s">
        <v>26</v>
      </c>
      <c r="H2" s="33" t="s">
        <v>35</v>
      </c>
      <c r="I2" s="33" t="s">
        <v>48</v>
      </c>
      <c r="J2" s="33" t="s">
        <v>496</v>
      </c>
      <c r="K2" s="33" t="s">
        <v>497</v>
      </c>
      <c r="L2" s="33" t="s">
        <v>19</v>
      </c>
      <c r="M2" s="33" t="s">
        <v>32</v>
      </c>
      <c r="N2" s="33">
        <v>3</v>
      </c>
      <c r="O2" s="33">
        <v>28</v>
      </c>
      <c r="P2" s="33">
        <v>38</v>
      </c>
      <c r="Q2" s="33">
        <v>48</v>
      </c>
      <c r="R2" s="33" t="s">
        <v>919</v>
      </c>
      <c r="S2" s="35" t="s">
        <v>454</v>
      </c>
      <c r="T2" s="33">
        <v>7</v>
      </c>
      <c r="U2" s="33">
        <v>14</v>
      </c>
      <c r="V2" s="33">
        <v>34</v>
      </c>
      <c r="W2" s="33">
        <f t="shared" ref="W2:W9" si="0">O2/V2</f>
        <v>0.82352941176470584</v>
      </c>
      <c r="X2" s="15">
        <f t="shared" ref="X2:X9" si="1">Q2/U2</f>
        <v>3.4285714285714284</v>
      </c>
      <c r="Y2" s="15">
        <f t="shared" ref="Y2:Y9" si="2">X2-W2</f>
        <v>2.6050420168067223</v>
      </c>
      <c r="Z2" s="33" t="s">
        <v>864</v>
      </c>
      <c r="AA2" s="33" t="s">
        <v>52</v>
      </c>
      <c r="AB2" s="33">
        <v>35</v>
      </c>
    </row>
    <row r="3" spans="1:31" x14ac:dyDescent="0.25">
      <c r="A3" s="33"/>
      <c r="B3" s="33" t="s">
        <v>463</v>
      </c>
      <c r="C3" s="33">
        <v>2021</v>
      </c>
      <c r="D3" s="33" t="s">
        <v>11</v>
      </c>
      <c r="E3" s="33">
        <v>470</v>
      </c>
      <c r="F3" s="33" t="s">
        <v>495</v>
      </c>
      <c r="G3" s="33" t="s">
        <v>26</v>
      </c>
      <c r="H3" s="33" t="s">
        <v>35</v>
      </c>
      <c r="I3" s="33" t="s">
        <v>48</v>
      </c>
      <c r="J3" s="33" t="s">
        <v>496</v>
      </c>
      <c r="K3" s="33" t="s">
        <v>497</v>
      </c>
      <c r="L3" s="33" t="s">
        <v>19</v>
      </c>
      <c r="M3" s="33" t="s">
        <v>32</v>
      </c>
      <c r="N3" s="33">
        <v>3</v>
      </c>
      <c r="O3" s="33">
        <v>28</v>
      </c>
      <c r="P3" s="33">
        <v>38</v>
      </c>
      <c r="Q3" s="33">
        <v>48</v>
      </c>
      <c r="R3" s="33" t="s">
        <v>919</v>
      </c>
      <c r="S3" s="35" t="s">
        <v>454</v>
      </c>
      <c r="T3" s="33">
        <v>7</v>
      </c>
      <c r="U3" s="33">
        <v>14</v>
      </c>
      <c r="V3" s="33">
        <v>34</v>
      </c>
      <c r="W3" s="33">
        <f t="shared" si="0"/>
        <v>0.82352941176470584</v>
      </c>
      <c r="X3" s="15">
        <f t="shared" si="1"/>
        <v>3.4285714285714284</v>
      </c>
      <c r="Y3" s="15">
        <f t="shared" si="2"/>
        <v>2.6050420168067223</v>
      </c>
      <c r="Z3" s="33" t="s">
        <v>864</v>
      </c>
      <c r="AA3" s="33" t="s">
        <v>52</v>
      </c>
      <c r="AB3" s="33">
        <v>35</v>
      </c>
    </row>
    <row r="4" spans="1:31" x14ac:dyDescent="0.25">
      <c r="A4" s="33"/>
      <c r="B4" s="33" t="s">
        <v>464</v>
      </c>
      <c r="C4" s="33">
        <v>2021</v>
      </c>
      <c r="D4" s="33" t="s">
        <v>498</v>
      </c>
      <c r="E4" s="33">
        <v>530</v>
      </c>
      <c r="F4" s="33" t="s">
        <v>882</v>
      </c>
      <c r="G4" s="33" t="s">
        <v>26</v>
      </c>
      <c r="H4" s="33" t="s">
        <v>35</v>
      </c>
      <c r="I4" s="33" t="s">
        <v>48</v>
      </c>
      <c r="J4" s="33" t="s">
        <v>49</v>
      </c>
      <c r="K4" s="33" t="s">
        <v>32</v>
      </c>
      <c r="L4" s="33" t="s">
        <v>50</v>
      </c>
      <c r="M4" s="33" t="s">
        <v>32</v>
      </c>
      <c r="N4" s="33">
        <v>1</v>
      </c>
      <c r="O4" s="33">
        <v>44</v>
      </c>
      <c r="P4" s="33"/>
      <c r="Q4" s="36">
        <v>44</v>
      </c>
      <c r="R4" s="33" t="s">
        <v>917</v>
      </c>
      <c r="S4" s="33" t="s">
        <v>161</v>
      </c>
      <c r="T4" s="33">
        <v>7</v>
      </c>
      <c r="U4" s="33">
        <v>14</v>
      </c>
      <c r="V4" s="33">
        <v>34</v>
      </c>
      <c r="W4" s="33">
        <f t="shared" si="0"/>
        <v>1.2941176470588236</v>
      </c>
      <c r="X4" s="15">
        <f t="shared" si="1"/>
        <v>3.1428571428571428</v>
      </c>
      <c r="Y4" s="15">
        <f t="shared" si="2"/>
        <v>1.8487394957983192</v>
      </c>
      <c r="Z4" s="33" t="s">
        <v>499</v>
      </c>
      <c r="AA4" s="33" t="s">
        <v>60</v>
      </c>
      <c r="AB4" s="33">
        <v>35</v>
      </c>
    </row>
    <row r="5" spans="1:31" x14ac:dyDescent="0.25">
      <c r="A5" s="33"/>
      <c r="B5" s="33" t="s">
        <v>465</v>
      </c>
      <c r="C5" s="33">
        <v>2021</v>
      </c>
      <c r="D5" s="33" t="s">
        <v>498</v>
      </c>
      <c r="E5" s="33">
        <v>530</v>
      </c>
      <c r="F5" s="33" t="s">
        <v>495</v>
      </c>
      <c r="G5" s="33" t="s">
        <v>26</v>
      </c>
      <c r="H5" s="33" t="s">
        <v>35</v>
      </c>
      <c r="I5" s="33" t="s">
        <v>48</v>
      </c>
      <c r="J5" s="33" t="s">
        <v>496</v>
      </c>
      <c r="K5" s="33" t="s">
        <v>32</v>
      </c>
      <c r="L5" s="33" t="s">
        <v>19</v>
      </c>
      <c r="M5" s="33" t="s">
        <v>32</v>
      </c>
      <c r="N5" s="33">
        <v>3</v>
      </c>
      <c r="O5" s="33">
        <v>28</v>
      </c>
      <c r="P5" s="33">
        <v>38</v>
      </c>
      <c r="Q5" s="33">
        <v>48</v>
      </c>
      <c r="R5" s="33" t="s">
        <v>919</v>
      </c>
      <c r="S5" s="35" t="s">
        <v>454</v>
      </c>
      <c r="T5" s="33">
        <v>7</v>
      </c>
      <c r="U5" s="33">
        <v>14</v>
      </c>
      <c r="V5" s="33">
        <v>34</v>
      </c>
      <c r="W5" s="33">
        <f t="shared" si="0"/>
        <v>0.82352941176470584</v>
      </c>
      <c r="X5" s="15">
        <f t="shared" si="1"/>
        <v>3.4285714285714284</v>
      </c>
      <c r="Y5" s="15">
        <f t="shared" si="2"/>
        <v>2.6050420168067223</v>
      </c>
      <c r="Z5" s="33" t="s">
        <v>499</v>
      </c>
      <c r="AA5" s="33" t="s">
        <v>60</v>
      </c>
      <c r="AB5" s="33">
        <v>45</v>
      </c>
    </row>
    <row r="6" spans="1:31" x14ac:dyDescent="0.25">
      <c r="A6" s="33"/>
      <c r="B6" s="33" t="s">
        <v>466</v>
      </c>
      <c r="C6" s="33">
        <v>2021</v>
      </c>
      <c r="D6" s="33" t="s">
        <v>342</v>
      </c>
      <c r="E6" s="33">
        <v>540</v>
      </c>
      <c r="F6" s="33" t="s">
        <v>495</v>
      </c>
      <c r="G6" s="33" t="s">
        <v>26</v>
      </c>
      <c r="H6" s="33" t="s">
        <v>35</v>
      </c>
      <c r="I6" s="33" t="s">
        <v>48</v>
      </c>
      <c r="J6" s="33" t="s">
        <v>496</v>
      </c>
      <c r="K6" s="33" t="s">
        <v>32</v>
      </c>
      <c r="L6" s="33" t="s">
        <v>19</v>
      </c>
      <c r="M6" s="33" t="s">
        <v>32</v>
      </c>
      <c r="N6" s="33">
        <v>3</v>
      </c>
      <c r="O6" s="33">
        <v>28</v>
      </c>
      <c r="P6" s="33">
        <v>38</v>
      </c>
      <c r="Q6" s="33">
        <v>48</v>
      </c>
      <c r="R6" s="33" t="s">
        <v>919</v>
      </c>
      <c r="S6" s="35" t="s">
        <v>454</v>
      </c>
      <c r="T6" s="33">
        <v>7</v>
      </c>
      <c r="U6" s="33">
        <v>14</v>
      </c>
      <c r="V6" s="33">
        <v>34</v>
      </c>
      <c r="W6" s="33">
        <f t="shared" si="0"/>
        <v>0.82352941176470584</v>
      </c>
      <c r="X6" s="15">
        <f t="shared" si="1"/>
        <v>3.4285714285714284</v>
      </c>
      <c r="Y6" s="15">
        <f t="shared" si="2"/>
        <v>2.6050420168067223</v>
      </c>
      <c r="Z6" s="33" t="s">
        <v>499</v>
      </c>
      <c r="AA6" s="33" t="s">
        <v>60</v>
      </c>
      <c r="AB6" s="33">
        <v>45</v>
      </c>
    </row>
    <row r="7" spans="1:31" x14ac:dyDescent="0.25">
      <c r="A7" s="33"/>
      <c r="B7" s="33" t="s">
        <v>467</v>
      </c>
      <c r="C7" s="33">
        <v>2021</v>
      </c>
      <c r="D7" s="33" t="s">
        <v>342</v>
      </c>
      <c r="E7" s="33">
        <v>540</v>
      </c>
      <c r="F7" s="33" t="s">
        <v>882</v>
      </c>
      <c r="G7" s="33" t="s">
        <v>26</v>
      </c>
      <c r="H7" s="33" t="s">
        <v>35</v>
      </c>
      <c r="I7" s="33" t="s">
        <v>48</v>
      </c>
      <c r="J7" s="33" t="s">
        <v>49</v>
      </c>
      <c r="K7" s="33" t="s">
        <v>32</v>
      </c>
      <c r="L7" s="33" t="s">
        <v>50</v>
      </c>
      <c r="M7" s="33" t="s">
        <v>32</v>
      </c>
      <c r="N7" s="33">
        <v>1</v>
      </c>
      <c r="O7" s="33">
        <v>44</v>
      </c>
      <c r="P7" s="33"/>
      <c r="Q7" s="36">
        <v>44</v>
      </c>
      <c r="R7" s="33" t="s">
        <v>917</v>
      </c>
      <c r="S7" s="33" t="s">
        <v>161</v>
      </c>
      <c r="T7" s="33">
        <v>7</v>
      </c>
      <c r="U7" s="33">
        <v>14</v>
      </c>
      <c r="V7" s="33">
        <v>34</v>
      </c>
      <c r="W7" s="33">
        <f t="shared" si="0"/>
        <v>1.2941176470588236</v>
      </c>
      <c r="X7" s="15">
        <f t="shared" si="1"/>
        <v>3.1428571428571428</v>
      </c>
      <c r="Y7" s="15">
        <f t="shared" si="2"/>
        <v>1.8487394957983192</v>
      </c>
      <c r="Z7" s="33" t="s">
        <v>32</v>
      </c>
      <c r="AA7" s="33" t="s">
        <v>679</v>
      </c>
      <c r="AB7" s="33">
        <v>35</v>
      </c>
    </row>
    <row r="8" spans="1:31" x14ac:dyDescent="0.25">
      <c r="A8" s="33"/>
      <c r="B8" s="33" t="s">
        <v>468</v>
      </c>
      <c r="C8" s="33">
        <v>2021</v>
      </c>
      <c r="D8" s="33" t="s">
        <v>342</v>
      </c>
      <c r="E8" s="33">
        <v>570</v>
      </c>
      <c r="F8" s="33" t="s">
        <v>495</v>
      </c>
      <c r="G8" s="33" t="s">
        <v>26</v>
      </c>
      <c r="H8" s="33" t="s">
        <v>32</v>
      </c>
      <c r="I8" s="33" t="s">
        <v>45</v>
      </c>
      <c r="J8" s="33" t="s">
        <v>496</v>
      </c>
      <c r="K8" s="33" t="s">
        <v>497</v>
      </c>
      <c r="L8" s="33" t="s">
        <v>19</v>
      </c>
      <c r="M8" s="33" t="s">
        <v>32</v>
      </c>
      <c r="N8" s="33">
        <v>3</v>
      </c>
      <c r="O8" s="33">
        <v>28</v>
      </c>
      <c r="P8" s="33">
        <v>38</v>
      </c>
      <c r="Q8" s="38">
        <v>48</v>
      </c>
      <c r="R8" s="33" t="s">
        <v>919</v>
      </c>
      <c r="S8" s="35" t="s">
        <v>454</v>
      </c>
      <c r="T8" s="33">
        <v>7</v>
      </c>
      <c r="U8" s="33">
        <v>14</v>
      </c>
      <c r="V8" s="33">
        <v>34</v>
      </c>
      <c r="W8" s="33">
        <f t="shared" si="0"/>
        <v>0.82352941176470584</v>
      </c>
      <c r="X8" s="15">
        <f t="shared" si="1"/>
        <v>3.4285714285714284</v>
      </c>
      <c r="Y8" s="15">
        <f t="shared" si="2"/>
        <v>2.6050420168067223</v>
      </c>
      <c r="Z8" s="33" t="s">
        <v>499</v>
      </c>
      <c r="AA8" s="33" t="s">
        <v>60</v>
      </c>
      <c r="AB8" s="33">
        <v>40</v>
      </c>
    </row>
    <row r="9" spans="1:31" x14ac:dyDescent="0.25">
      <c r="A9" s="33" t="s">
        <v>118</v>
      </c>
      <c r="B9" s="33" t="s">
        <v>469</v>
      </c>
      <c r="C9" s="33">
        <v>2021</v>
      </c>
      <c r="D9" s="33" t="s">
        <v>342</v>
      </c>
      <c r="E9" s="33">
        <v>570</v>
      </c>
      <c r="F9" s="33" t="s">
        <v>495</v>
      </c>
      <c r="G9" s="33" t="s">
        <v>26</v>
      </c>
      <c r="H9" s="33" t="s">
        <v>32</v>
      </c>
      <c r="I9" s="33" t="s">
        <v>45</v>
      </c>
      <c r="J9" s="33" t="s">
        <v>496</v>
      </c>
      <c r="K9" s="33" t="s">
        <v>497</v>
      </c>
      <c r="L9" s="33" t="s">
        <v>19</v>
      </c>
      <c r="M9" s="33" t="s">
        <v>32</v>
      </c>
      <c r="N9" s="33">
        <v>3</v>
      </c>
      <c r="O9" s="33">
        <v>28</v>
      </c>
      <c r="P9" s="33">
        <v>38</v>
      </c>
      <c r="Q9" s="38">
        <v>48</v>
      </c>
      <c r="R9" s="33" t="s">
        <v>919</v>
      </c>
      <c r="S9" s="35" t="s">
        <v>454</v>
      </c>
      <c r="T9" s="33">
        <v>7</v>
      </c>
      <c r="U9" s="33">
        <v>14</v>
      </c>
      <c r="V9" s="33">
        <v>34</v>
      </c>
      <c r="W9" s="33">
        <f t="shared" si="0"/>
        <v>0.82352941176470584</v>
      </c>
      <c r="X9" s="15">
        <f t="shared" si="1"/>
        <v>3.4285714285714284</v>
      </c>
      <c r="Y9" s="15">
        <f t="shared" si="2"/>
        <v>2.6050420168067223</v>
      </c>
      <c r="Z9" s="33" t="s">
        <v>499</v>
      </c>
      <c r="AA9" s="33" t="s">
        <v>60</v>
      </c>
      <c r="AB9" s="33">
        <v>40</v>
      </c>
    </row>
    <row r="10" spans="1:31" x14ac:dyDescent="0.25">
      <c r="A10" s="33"/>
      <c r="B10" s="33" t="s">
        <v>470</v>
      </c>
      <c r="C10" s="33">
        <v>2021</v>
      </c>
      <c r="D10" s="33" t="s">
        <v>11</v>
      </c>
      <c r="E10" s="33">
        <v>570</v>
      </c>
      <c r="F10" s="33" t="s">
        <v>882</v>
      </c>
      <c r="G10" s="33" t="s">
        <v>26</v>
      </c>
      <c r="H10" s="33" t="s">
        <v>35</v>
      </c>
      <c r="I10" s="33" t="s">
        <v>48</v>
      </c>
      <c r="J10" s="33" t="s">
        <v>49</v>
      </c>
      <c r="K10" s="33" t="s">
        <v>32</v>
      </c>
      <c r="L10" s="33" t="s">
        <v>50</v>
      </c>
      <c r="M10" s="33" t="s">
        <v>32</v>
      </c>
      <c r="N10" s="33">
        <v>1</v>
      </c>
      <c r="O10" s="33">
        <v>44</v>
      </c>
      <c r="P10" s="33"/>
      <c r="Q10" s="36">
        <v>44</v>
      </c>
      <c r="R10" s="36"/>
      <c r="S10" s="33" t="s">
        <v>32</v>
      </c>
      <c r="T10" s="33">
        <v>7</v>
      </c>
      <c r="U10" s="33" t="s">
        <v>32</v>
      </c>
      <c r="V10" s="33" t="s">
        <v>32</v>
      </c>
      <c r="W10" s="33" t="s">
        <v>32</v>
      </c>
      <c r="X10" s="15" t="s">
        <v>32</v>
      </c>
      <c r="Y10" s="15"/>
      <c r="Z10" s="33" t="s">
        <v>53</v>
      </c>
      <c r="AA10" s="33" t="s">
        <v>60</v>
      </c>
      <c r="AB10" s="33">
        <v>35</v>
      </c>
    </row>
    <row r="11" spans="1:31" x14ac:dyDescent="0.25">
      <c r="A11" s="33"/>
      <c r="B11" s="33" t="s">
        <v>471</v>
      </c>
      <c r="C11" s="33">
        <v>2021</v>
      </c>
      <c r="D11" s="33" t="s">
        <v>11</v>
      </c>
      <c r="E11" s="33">
        <v>570</v>
      </c>
      <c r="F11" s="33" t="s">
        <v>495</v>
      </c>
      <c r="G11" s="33" t="s">
        <v>26</v>
      </c>
      <c r="H11" s="33" t="s">
        <v>35</v>
      </c>
      <c r="I11" s="33" t="s">
        <v>48</v>
      </c>
      <c r="J11" s="33" t="s">
        <v>32</v>
      </c>
      <c r="K11" s="33" t="s">
        <v>32</v>
      </c>
      <c r="L11" s="33" t="s">
        <v>32</v>
      </c>
      <c r="M11" s="33" t="s">
        <v>32</v>
      </c>
      <c r="N11" s="33">
        <v>3</v>
      </c>
      <c r="O11" s="33">
        <v>28</v>
      </c>
      <c r="P11" s="33">
        <v>38</v>
      </c>
      <c r="Q11" s="38">
        <v>48</v>
      </c>
      <c r="R11" s="33" t="s">
        <v>919</v>
      </c>
      <c r="S11" s="35" t="s">
        <v>454</v>
      </c>
      <c r="T11" s="33">
        <v>7</v>
      </c>
      <c r="U11" s="33">
        <v>14</v>
      </c>
      <c r="V11" s="33">
        <v>34</v>
      </c>
      <c r="W11" s="33">
        <f>O11/V11</f>
        <v>0.82352941176470584</v>
      </c>
      <c r="X11" s="15">
        <f>Q11/U11</f>
        <v>3.4285714285714284</v>
      </c>
      <c r="Y11" s="15">
        <f>X11-W11</f>
        <v>2.6050420168067223</v>
      </c>
      <c r="Z11" s="33" t="s">
        <v>53</v>
      </c>
      <c r="AA11" s="33" t="s">
        <v>60</v>
      </c>
      <c r="AB11" s="33">
        <v>35</v>
      </c>
    </row>
    <row r="12" spans="1:31" x14ac:dyDescent="0.25">
      <c r="A12" s="33"/>
      <c r="B12" s="33" t="s">
        <v>472</v>
      </c>
      <c r="C12" s="33">
        <v>2020</v>
      </c>
      <c r="D12" s="33" t="s">
        <v>342</v>
      </c>
      <c r="E12" s="33">
        <v>650</v>
      </c>
      <c r="F12" s="33" t="s">
        <v>495</v>
      </c>
      <c r="G12" s="33" t="s">
        <v>26</v>
      </c>
      <c r="H12" s="33" t="s">
        <v>35</v>
      </c>
      <c r="I12" s="33" t="s">
        <v>48</v>
      </c>
      <c r="J12" s="33" t="s">
        <v>32</v>
      </c>
      <c r="K12" s="33" t="s">
        <v>32</v>
      </c>
      <c r="L12" s="33" t="s">
        <v>32</v>
      </c>
      <c r="M12" s="33" t="s">
        <v>32</v>
      </c>
      <c r="N12" s="33">
        <v>3</v>
      </c>
      <c r="O12" s="33">
        <v>28</v>
      </c>
      <c r="P12" s="33">
        <v>38</v>
      </c>
      <c r="Q12" s="38">
        <v>48</v>
      </c>
      <c r="R12" s="33" t="s">
        <v>919</v>
      </c>
      <c r="S12" s="35" t="s">
        <v>454</v>
      </c>
      <c r="T12" s="33">
        <v>7</v>
      </c>
      <c r="U12" s="33">
        <v>14</v>
      </c>
      <c r="V12" s="33">
        <v>34</v>
      </c>
      <c r="W12" s="33">
        <f>O12/V12</f>
        <v>0.82352941176470584</v>
      </c>
      <c r="X12" s="15">
        <f>Q12/U12</f>
        <v>3.4285714285714284</v>
      </c>
      <c r="Y12" s="15">
        <f>X12-W12</f>
        <v>2.6050420168067223</v>
      </c>
      <c r="Z12" s="33" t="s">
        <v>53</v>
      </c>
      <c r="AA12" s="33" t="s">
        <v>60</v>
      </c>
      <c r="AB12" s="42">
        <v>35</v>
      </c>
    </row>
    <row r="13" spans="1:31" x14ac:dyDescent="0.25">
      <c r="A13" s="33"/>
      <c r="B13" s="33" t="s">
        <v>908</v>
      </c>
      <c r="C13" s="33">
        <v>2021</v>
      </c>
      <c r="D13" s="33" t="s">
        <v>342</v>
      </c>
      <c r="E13" s="33">
        <v>650</v>
      </c>
      <c r="F13" s="33" t="s">
        <v>882</v>
      </c>
      <c r="G13" s="33" t="s">
        <v>26</v>
      </c>
      <c r="H13" s="33" t="s">
        <v>35</v>
      </c>
      <c r="I13" s="33" t="s">
        <v>48</v>
      </c>
      <c r="J13" s="33" t="s">
        <v>49</v>
      </c>
      <c r="K13" s="33" t="s">
        <v>32</v>
      </c>
      <c r="L13" s="33" t="s">
        <v>50</v>
      </c>
      <c r="M13" s="33" t="s">
        <v>32</v>
      </c>
      <c r="N13" s="33">
        <v>1</v>
      </c>
      <c r="O13" s="33">
        <v>44</v>
      </c>
      <c r="P13" s="33"/>
      <c r="Q13" s="36">
        <v>44</v>
      </c>
      <c r="R13" s="36"/>
      <c r="S13" s="33" t="s">
        <v>32</v>
      </c>
      <c r="T13" s="33">
        <v>7</v>
      </c>
      <c r="U13" s="33" t="s">
        <v>32</v>
      </c>
      <c r="V13" s="33" t="s">
        <v>32</v>
      </c>
      <c r="W13" s="33" t="s">
        <v>32</v>
      </c>
      <c r="X13" s="15" t="s">
        <v>32</v>
      </c>
      <c r="Y13" s="15"/>
      <c r="Z13" s="33" t="s">
        <v>32</v>
      </c>
      <c r="AA13" s="33" t="s">
        <v>679</v>
      </c>
      <c r="AB13" s="42">
        <v>35</v>
      </c>
    </row>
    <row r="14" spans="1:31" x14ac:dyDescent="0.25">
      <c r="A14" s="33"/>
      <c r="B14" s="33" t="s">
        <v>473</v>
      </c>
      <c r="C14" s="33">
        <v>2021</v>
      </c>
      <c r="D14" s="33" t="s">
        <v>11</v>
      </c>
      <c r="E14" s="33">
        <v>650</v>
      </c>
      <c r="F14" s="33" t="s">
        <v>500</v>
      </c>
      <c r="G14" s="33" t="s">
        <v>26</v>
      </c>
      <c r="H14" s="33" t="s">
        <v>32</v>
      </c>
      <c r="I14" s="33" t="s">
        <v>48</v>
      </c>
      <c r="J14" s="35" t="s">
        <v>453</v>
      </c>
      <c r="K14" s="33" t="s">
        <v>32</v>
      </c>
      <c r="L14" s="33" t="s">
        <v>32</v>
      </c>
      <c r="M14" s="33" t="s">
        <v>32</v>
      </c>
      <c r="N14" s="33">
        <v>3</v>
      </c>
      <c r="O14" s="33">
        <v>28</v>
      </c>
      <c r="P14" s="33">
        <v>38</v>
      </c>
      <c r="Q14" s="38">
        <v>48</v>
      </c>
      <c r="R14" s="33" t="s">
        <v>919</v>
      </c>
      <c r="S14" s="33" t="s">
        <v>501</v>
      </c>
      <c r="T14" s="33">
        <v>8</v>
      </c>
      <c r="U14" s="33">
        <v>11</v>
      </c>
      <c r="V14" s="33">
        <v>32</v>
      </c>
      <c r="W14" s="33">
        <f t="shared" ref="W14:W32" si="3">O14/V14</f>
        <v>0.875</v>
      </c>
      <c r="X14" s="15">
        <f t="shared" ref="X14:X32" si="4">Q14/U14</f>
        <v>4.3636363636363633</v>
      </c>
      <c r="Y14" s="15">
        <f t="shared" ref="Y14:Y32" si="5">X14-W14</f>
        <v>3.4886363636363633</v>
      </c>
      <c r="Z14" s="33" t="s">
        <v>22</v>
      </c>
      <c r="AA14" s="33" t="s">
        <v>61</v>
      </c>
      <c r="AB14" s="33">
        <v>35</v>
      </c>
    </row>
    <row r="15" spans="1:31" x14ac:dyDescent="0.25">
      <c r="A15" s="33" t="s">
        <v>118</v>
      </c>
      <c r="B15" s="33" t="s">
        <v>474</v>
      </c>
      <c r="C15" s="33">
        <v>2021</v>
      </c>
      <c r="D15" s="33" t="s">
        <v>11</v>
      </c>
      <c r="E15" s="33">
        <v>650</v>
      </c>
      <c r="F15" s="33" t="s">
        <v>500</v>
      </c>
      <c r="G15" s="33" t="s">
        <v>26</v>
      </c>
      <c r="H15" s="33" t="s">
        <v>32</v>
      </c>
      <c r="I15" s="33" t="s">
        <v>48</v>
      </c>
      <c r="J15" s="35" t="s">
        <v>453</v>
      </c>
      <c r="K15" s="33" t="s">
        <v>32</v>
      </c>
      <c r="L15" s="33" t="s">
        <v>32</v>
      </c>
      <c r="M15" s="33" t="s">
        <v>32</v>
      </c>
      <c r="N15" s="33">
        <v>3</v>
      </c>
      <c r="O15" s="33">
        <v>28</v>
      </c>
      <c r="P15" s="33">
        <v>38</v>
      </c>
      <c r="Q15" s="38">
        <v>48</v>
      </c>
      <c r="R15" s="33" t="s">
        <v>919</v>
      </c>
      <c r="S15" s="33" t="s">
        <v>501</v>
      </c>
      <c r="T15" s="33">
        <v>8</v>
      </c>
      <c r="U15" s="33">
        <v>11</v>
      </c>
      <c r="V15" s="33">
        <v>32</v>
      </c>
      <c r="W15" s="33">
        <f t="shared" si="3"/>
        <v>0.875</v>
      </c>
      <c r="X15" s="15">
        <f t="shared" si="4"/>
        <v>4.3636363636363633</v>
      </c>
      <c r="Y15" s="15">
        <f t="shared" si="5"/>
        <v>3.4886363636363633</v>
      </c>
      <c r="Z15" s="33" t="s">
        <v>22</v>
      </c>
      <c r="AA15" s="33" t="s">
        <v>61</v>
      </c>
      <c r="AB15" s="33">
        <v>35</v>
      </c>
    </row>
    <row r="16" spans="1:31" x14ac:dyDescent="0.25">
      <c r="A16" s="33" t="s">
        <v>118</v>
      </c>
      <c r="B16" s="33" t="s">
        <v>475</v>
      </c>
      <c r="C16" s="33">
        <v>2021</v>
      </c>
      <c r="D16" s="33" t="s">
        <v>11</v>
      </c>
      <c r="E16" s="33">
        <v>650</v>
      </c>
      <c r="F16" s="33" t="s">
        <v>500</v>
      </c>
      <c r="G16" s="33" t="s">
        <v>26</v>
      </c>
      <c r="H16" s="33" t="s">
        <v>32</v>
      </c>
      <c r="I16" s="33" t="s">
        <v>48</v>
      </c>
      <c r="J16" s="35" t="s">
        <v>453</v>
      </c>
      <c r="K16" s="33" t="s">
        <v>32</v>
      </c>
      <c r="L16" s="33" t="s">
        <v>32</v>
      </c>
      <c r="M16" s="33" t="s">
        <v>32</v>
      </c>
      <c r="N16" s="33">
        <v>3</v>
      </c>
      <c r="O16" s="33">
        <v>28</v>
      </c>
      <c r="P16" s="33">
        <v>38</v>
      </c>
      <c r="Q16" s="38">
        <v>48</v>
      </c>
      <c r="R16" s="33" t="s">
        <v>919</v>
      </c>
      <c r="S16" s="33" t="s">
        <v>501</v>
      </c>
      <c r="T16" s="33">
        <v>8</v>
      </c>
      <c r="U16" s="33">
        <v>11</v>
      </c>
      <c r="V16" s="33">
        <v>32</v>
      </c>
      <c r="W16" s="33">
        <f t="shared" si="3"/>
        <v>0.875</v>
      </c>
      <c r="X16" s="15">
        <f t="shared" si="4"/>
        <v>4.3636363636363633</v>
      </c>
      <c r="Y16" s="15">
        <f t="shared" si="5"/>
        <v>3.4886363636363633</v>
      </c>
      <c r="Z16" s="33" t="s">
        <v>22</v>
      </c>
      <c r="AA16" s="33" t="s">
        <v>61</v>
      </c>
      <c r="AB16" s="33">
        <v>35</v>
      </c>
    </row>
    <row r="17" spans="1:28" x14ac:dyDescent="0.25">
      <c r="A17" s="33"/>
      <c r="B17" s="33" t="s">
        <v>476</v>
      </c>
      <c r="C17" s="33">
        <v>2021</v>
      </c>
      <c r="D17" s="33" t="s">
        <v>498</v>
      </c>
      <c r="E17" s="33">
        <v>670</v>
      </c>
      <c r="F17" s="33" t="s">
        <v>502</v>
      </c>
      <c r="G17" s="33" t="s">
        <v>26</v>
      </c>
      <c r="H17" s="33" t="s">
        <v>43</v>
      </c>
      <c r="I17" s="33" t="s">
        <v>48</v>
      </c>
      <c r="J17" s="35" t="s">
        <v>453</v>
      </c>
      <c r="K17" s="33" t="s">
        <v>32</v>
      </c>
      <c r="L17" s="33" t="s">
        <v>19</v>
      </c>
      <c r="M17" s="33" t="s">
        <v>32</v>
      </c>
      <c r="N17" s="33">
        <v>3</v>
      </c>
      <c r="O17" s="33">
        <v>28</v>
      </c>
      <c r="P17" s="33">
        <v>38</v>
      </c>
      <c r="Q17" s="38">
        <v>48</v>
      </c>
      <c r="R17" s="33" t="s">
        <v>919</v>
      </c>
      <c r="S17" s="35" t="s">
        <v>454</v>
      </c>
      <c r="T17" s="33">
        <v>8</v>
      </c>
      <c r="U17" s="33">
        <v>11</v>
      </c>
      <c r="V17" s="33">
        <v>32</v>
      </c>
      <c r="W17" s="33">
        <f t="shared" si="3"/>
        <v>0.875</v>
      </c>
      <c r="X17" s="15">
        <f t="shared" si="4"/>
        <v>4.3636363636363633</v>
      </c>
      <c r="Y17" s="15">
        <f t="shared" si="5"/>
        <v>3.4886363636363633</v>
      </c>
      <c r="Z17" s="33" t="s">
        <v>206</v>
      </c>
      <c r="AA17" s="33" t="s">
        <v>61</v>
      </c>
      <c r="AB17" s="33">
        <v>45</v>
      </c>
    </row>
    <row r="18" spans="1:28" x14ac:dyDescent="0.25">
      <c r="A18" s="33"/>
      <c r="B18" s="33" t="s">
        <v>477</v>
      </c>
      <c r="C18" s="33">
        <v>2021</v>
      </c>
      <c r="D18" s="33" t="s">
        <v>498</v>
      </c>
      <c r="E18" s="33">
        <v>670</v>
      </c>
      <c r="F18" s="33" t="s">
        <v>502</v>
      </c>
      <c r="G18" s="33" t="s">
        <v>26</v>
      </c>
      <c r="H18" s="33" t="s">
        <v>43</v>
      </c>
      <c r="I18" s="33" t="s">
        <v>48</v>
      </c>
      <c r="J18" s="35" t="s">
        <v>453</v>
      </c>
      <c r="K18" s="33" t="s">
        <v>32</v>
      </c>
      <c r="L18" s="33" t="s">
        <v>19</v>
      </c>
      <c r="M18" s="33" t="s">
        <v>32</v>
      </c>
      <c r="N18" s="33">
        <v>3</v>
      </c>
      <c r="O18" s="33">
        <v>28</v>
      </c>
      <c r="P18" s="33">
        <v>38</v>
      </c>
      <c r="Q18" s="38">
        <v>48</v>
      </c>
      <c r="R18" s="33" t="s">
        <v>919</v>
      </c>
      <c r="S18" s="35" t="s">
        <v>454</v>
      </c>
      <c r="T18" s="33">
        <v>8</v>
      </c>
      <c r="U18" s="33">
        <v>11</v>
      </c>
      <c r="V18" s="33">
        <v>32</v>
      </c>
      <c r="W18" s="33">
        <f t="shared" si="3"/>
        <v>0.875</v>
      </c>
      <c r="X18" s="15">
        <f t="shared" si="4"/>
        <v>4.3636363636363633</v>
      </c>
      <c r="Y18" s="15">
        <f t="shared" si="5"/>
        <v>3.4886363636363633</v>
      </c>
      <c r="Z18" s="33" t="s">
        <v>206</v>
      </c>
      <c r="AA18" s="33" t="s">
        <v>61</v>
      </c>
      <c r="AB18" s="33">
        <v>45</v>
      </c>
    </row>
    <row r="19" spans="1:28" x14ac:dyDescent="0.25">
      <c r="A19" s="33"/>
      <c r="B19" s="33" t="s">
        <v>478</v>
      </c>
      <c r="C19" s="33">
        <v>2021</v>
      </c>
      <c r="D19" s="33" t="s">
        <v>342</v>
      </c>
      <c r="E19" s="33">
        <v>670</v>
      </c>
      <c r="F19" s="33" t="s">
        <v>502</v>
      </c>
      <c r="G19" s="33" t="s">
        <v>26</v>
      </c>
      <c r="H19" s="33" t="s">
        <v>32</v>
      </c>
      <c r="I19" s="33" t="s">
        <v>45</v>
      </c>
      <c r="J19" s="35" t="s">
        <v>453</v>
      </c>
      <c r="K19" s="33" t="s">
        <v>497</v>
      </c>
      <c r="L19" s="33" t="s">
        <v>19</v>
      </c>
      <c r="M19" s="33" t="s">
        <v>32</v>
      </c>
      <c r="N19" s="33">
        <v>3</v>
      </c>
      <c r="O19" s="33">
        <v>28</v>
      </c>
      <c r="P19" s="33">
        <v>38</v>
      </c>
      <c r="Q19" s="38">
        <v>48</v>
      </c>
      <c r="R19" s="33" t="s">
        <v>919</v>
      </c>
      <c r="S19" s="33" t="s">
        <v>501</v>
      </c>
      <c r="T19" s="33">
        <v>8</v>
      </c>
      <c r="U19" s="33">
        <v>11</v>
      </c>
      <c r="V19" s="33">
        <v>32</v>
      </c>
      <c r="W19" s="33">
        <f t="shared" si="3"/>
        <v>0.875</v>
      </c>
      <c r="X19" s="15">
        <f t="shared" si="4"/>
        <v>4.3636363636363633</v>
      </c>
      <c r="Y19" s="15">
        <f t="shared" si="5"/>
        <v>3.4886363636363633</v>
      </c>
      <c r="Z19" s="33" t="s">
        <v>206</v>
      </c>
      <c r="AA19" s="33" t="s">
        <v>61</v>
      </c>
      <c r="AB19" s="33">
        <v>40</v>
      </c>
    </row>
    <row r="20" spans="1:28" x14ac:dyDescent="0.25">
      <c r="A20" s="33" t="s">
        <v>118</v>
      </c>
      <c r="B20" s="33" t="s">
        <v>479</v>
      </c>
      <c r="C20" s="33">
        <v>2021</v>
      </c>
      <c r="D20" s="33" t="s">
        <v>342</v>
      </c>
      <c r="E20" s="33">
        <v>670</v>
      </c>
      <c r="F20" s="33" t="s">
        <v>502</v>
      </c>
      <c r="G20" s="33" t="s">
        <v>26</v>
      </c>
      <c r="H20" s="33" t="s">
        <v>32</v>
      </c>
      <c r="I20" s="33" t="s">
        <v>45</v>
      </c>
      <c r="J20" s="35" t="s">
        <v>453</v>
      </c>
      <c r="K20" s="33" t="s">
        <v>497</v>
      </c>
      <c r="L20" s="33" t="s">
        <v>19</v>
      </c>
      <c r="M20" s="33" t="s">
        <v>32</v>
      </c>
      <c r="N20" s="33">
        <v>3</v>
      </c>
      <c r="O20" s="33">
        <v>28</v>
      </c>
      <c r="P20" s="33">
        <v>38</v>
      </c>
      <c r="Q20" s="38">
        <v>48</v>
      </c>
      <c r="R20" s="33" t="s">
        <v>919</v>
      </c>
      <c r="S20" s="33" t="s">
        <v>501</v>
      </c>
      <c r="T20" s="33">
        <v>8</v>
      </c>
      <c r="U20" s="33">
        <v>11</v>
      </c>
      <c r="V20" s="33">
        <v>32</v>
      </c>
      <c r="W20" s="33">
        <f t="shared" si="3"/>
        <v>0.875</v>
      </c>
      <c r="X20" s="15">
        <f t="shared" si="4"/>
        <v>4.3636363636363633</v>
      </c>
      <c r="Y20" s="15">
        <f t="shared" si="5"/>
        <v>3.4886363636363633</v>
      </c>
      <c r="Z20" s="33" t="s">
        <v>630</v>
      </c>
      <c r="AA20" s="33" t="s">
        <v>61</v>
      </c>
      <c r="AB20" s="33">
        <v>40</v>
      </c>
    </row>
    <row r="21" spans="1:28" x14ac:dyDescent="0.25">
      <c r="A21" s="33"/>
      <c r="B21" s="33" t="s">
        <v>480</v>
      </c>
      <c r="C21" s="33">
        <v>2021</v>
      </c>
      <c r="D21" s="33" t="s">
        <v>498</v>
      </c>
      <c r="E21" s="33">
        <v>820</v>
      </c>
      <c r="F21" s="33" t="s">
        <v>404</v>
      </c>
      <c r="G21" s="33" t="s">
        <v>26</v>
      </c>
      <c r="H21" s="33" t="s">
        <v>137</v>
      </c>
      <c r="I21" s="33" t="s">
        <v>48</v>
      </c>
      <c r="J21" s="33" t="s">
        <v>783</v>
      </c>
      <c r="K21" s="33" t="s">
        <v>32</v>
      </c>
      <c r="L21" s="33" t="s">
        <v>32</v>
      </c>
      <c r="M21" s="33" t="s">
        <v>133</v>
      </c>
      <c r="N21" s="33">
        <v>2</v>
      </c>
      <c r="O21" s="33">
        <v>30</v>
      </c>
      <c r="P21" s="33"/>
      <c r="Q21" s="38">
        <v>46</v>
      </c>
      <c r="R21" s="33" t="s">
        <v>919</v>
      </c>
      <c r="S21" s="33" t="s">
        <v>404</v>
      </c>
      <c r="T21" s="33">
        <v>9</v>
      </c>
      <c r="U21" s="33">
        <v>11</v>
      </c>
      <c r="V21" s="33">
        <v>36</v>
      </c>
      <c r="W21" s="33">
        <f t="shared" si="3"/>
        <v>0.83333333333333337</v>
      </c>
      <c r="X21" s="15">
        <f t="shared" si="4"/>
        <v>4.1818181818181817</v>
      </c>
      <c r="Y21" s="15">
        <f t="shared" si="5"/>
        <v>3.3484848484848482</v>
      </c>
      <c r="Z21" s="33" t="s">
        <v>141</v>
      </c>
      <c r="AA21" s="33" t="s">
        <v>61</v>
      </c>
      <c r="AB21" s="33">
        <v>32</v>
      </c>
    </row>
    <row r="22" spans="1:28" x14ac:dyDescent="0.25">
      <c r="A22" s="33"/>
      <c r="B22" s="33" t="s">
        <v>481</v>
      </c>
      <c r="C22" s="33">
        <v>2021</v>
      </c>
      <c r="D22" s="33" t="s">
        <v>498</v>
      </c>
      <c r="E22" s="33">
        <v>820</v>
      </c>
      <c r="F22" s="33" t="s">
        <v>404</v>
      </c>
      <c r="G22" s="33" t="s">
        <v>26</v>
      </c>
      <c r="H22" s="33" t="s">
        <v>137</v>
      </c>
      <c r="I22" s="33" t="s">
        <v>48</v>
      </c>
      <c r="J22" s="33" t="s">
        <v>783</v>
      </c>
      <c r="K22" s="33" t="s">
        <v>32</v>
      </c>
      <c r="L22" s="33" t="s">
        <v>32</v>
      </c>
      <c r="M22" s="33" t="s">
        <v>133</v>
      </c>
      <c r="N22" s="33">
        <v>2</v>
      </c>
      <c r="O22" s="33">
        <v>30</v>
      </c>
      <c r="P22" s="33"/>
      <c r="Q22" s="38">
        <v>46</v>
      </c>
      <c r="R22" s="33" t="s">
        <v>919</v>
      </c>
      <c r="S22" s="33" t="s">
        <v>404</v>
      </c>
      <c r="T22" s="33">
        <v>9</v>
      </c>
      <c r="U22" s="33">
        <v>11</v>
      </c>
      <c r="V22" s="33">
        <v>36</v>
      </c>
      <c r="W22" s="33">
        <f t="shared" si="3"/>
        <v>0.83333333333333337</v>
      </c>
      <c r="X22" s="15">
        <f t="shared" si="4"/>
        <v>4.1818181818181817</v>
      </c>
      <c r="Y22" s="15">
        <f t="shared" si="5"/>
        <v>3.3484848484848482</v>
      </c>
      <c r="Z22" s="33" t="s">
        <v>141</v>
      </c>
      <c r="AA22" s="33" t="s">
        <v>61</v>
      </c>
      <c r="AB22" s="42">
        <v>32</v>
      </c>
    </row>
    <row r="23" spans="1:28" x14ac:dyDescent="0.25">
      <c r="A23" s="33"/>
      <c r="B23" s="33" t="s">
        <v>482</v>
      </c>
      <c r="C23" s="33">
        <v>2021</v>
      </c>
      <c r="D23" s="33" t="s">
        <v>11</v>
      </c>
      <c r="E23" s="33">
        <v>850</v>
      </c>
      <c r="F23" s="33" t="s">
        <v>404</v>
      </c>
      <c r="G23" s="33" t="s">
        <v>26</v>
      </c>
      <c r="H23" s="33" t="s">
        <v>43</v>
      </c>
      <c r="I23" s="33" t="s">
        <v>48</v>
      </c>
      <c r="J23" s="33" t="s">
        <v>783</v>
      </c>
      <c r="K23" s="33" t="s">
        <v>32</v>
      </c>
      <c r="L23" s="33" t="s">
        <v>32</v>
      </c>
      <c r="M23" s="33" t="s">
        <v>133</v>
      </c>
      <c r="N23" s="33">
        <v>2</v>
      </c>
      <c r="O23" s="33">
        <v>30</v>
      </c>
      <c r="P23" s="33"/>
      <c r="Q23" s="38">
        <v>46</v>
      </c>
      <c r="R23" s="33" t="s">
        <v>919</v>
      </c>
      <c r="S23" s="33" t="s">
        <v>869</v>
      </c>
      <c r="T23" s="33">
        <v>9</v>
      </c>
      <c r="U23" s="33">
        <v>11</v>
      </c>
      <c r="V23" s="33">
        <v>36</v>
      </c>
      <c r="W23" s="33">
        <f t="shared" si="3"/>
        <v>0.83333333333333337</v>
      </c>
      <c r="X23" s="15">
        <f t="shared" si="4"/>
        <v>4.1818181818181817</v>
      </c>
      <c r="Y23" s="15">
        <f t="shared" si="5"/>
        <v>3.3484848484848482</v>
      </c>
      <c r="Z23" s="33" t="s">
        <v>134</v>
      </c>
      <c r="AA23" s="33" t="s">
        <v>61</v>
      </c>
      <c r="AB23" s="42">
        <v>45</v>
      </c>
    </row>
    <row r="24" spans="1:28" x14ac:dyDescent="0.25">
      <c r="A24" s="33" t="s">
        <v>118</v>
      </c>
      <c r="B24" s="33" t="s">
        <v>483</v>
      </c>
      <c r="C24" s="33">
        <v>2021</v>
      </c>
      <c r="D24" s="33" t="s">
        <v>11</v>
      </c>
      <c r="E24" s="33">
        <v>850</v>
      </c>
      <c r="F24" s="33" t="s">
        <v>404</v>
      </c>
      <c r="G24" s="33" t="s">
        <v>26</v>
      </c>
      <c r="H24" s="33" t="s">
        <v>43</v>
      </c>
      <c r="I24" s="33" t="s">
        <v>48</v>
      </c>
      <c r="J24" s="33" t="s">
        <v>783</v>
      </c>
      <c r="K24" s="33" t="s">
        <v>32</v>
      </c>
      <c r="L24" s="33" t="s">
        <v>32</v>
      </c>
      <c r="M24" s="33" t="s">
        <v>133</v>
      </c>
      <c r="N24" s="33">
        <v>2</v>
      </c>
      <c r="O24" s="33">
        <v>30</v>
      </c>
      <c r="P24" s="33"/>
      <c r="Q24" s="38">
        <v>46</v>
      </c>
      <c r="R24" s="33" t="s">
        <v>919</v>
      </c>
      <c r="S24" s="33" t="s">
        <v>869</v>
      </c>
      <c r="T24" s="33">
        <v>9</v>
      </c>
      <c r="U24" s="33">
        <v>11</v>
      </c>
      <c r="V24" s="33">
        <v>36</v>
      </c>
      <c r="W24" s="33">
        <f t="shared" si="3"/>
        <v>0.83333333333333337</v>
      </c>
      <c r="X24" s="15">
        <f t="shared" si="4"/>
        <v>4.1818181818181817</v>
      </c>
      <c r="Y24" s="15">
        <f t="shared" si="5"/>
        <v>3.3484848484848482</v>
      </c>
      <c r="Z24" s="33" t="s">
        <v>134</v>
      </c>
      <c r="AA24" s="33" t="s">
        <v>61</v>
      </c>
      <c r="AB24" s="42">
        <v>45</v>
      </c>
    </row>
    <row r="25" spans="1:28" x14ac:dyDescent="0.25">
      <c r="A25" s="33" t="s">
        <v>118</v>
      </c>
      <c r="B25" s="33" t="s">
        <v>484</v>
      </c>
      <c r="C25" s="33">
        <v>2021</v>
      </c>
      <c r="D25" s="33" t="s">
        <v>11</v>
      </c>
      <c r="E25" s="33">
        <v>850</v>
      </c>
      <c r="F25" s="33" t="s">
        <v>404</v>
      </c>
      <c r="G25" s="33" t="s">
        <v>26</v>
      </c>
      <c r="H25" s="33" t="s">
        <v>137</v>
      </c>
      <c r="I25" s="33" t="s">
        <v>48</v>
      </c>
      <c r="J25" s="33" t="s">
        <v>783</v>
      </c>
      <c r="K25" s="33" t="s">
        <v>32</v>
      </c>
      <c r="L25" s="33" t="s">
        <v>32</v>
      </c>
      <c r="M25" s="33" t="s">
        <v>133</v>
      </c>
      <c r="N25" s="33">
        <v>2</v>
      </c>
      <c r="O25" s="33">
        <v>30</v>
      </c>
      <c r="P25" s="33"/>
      <c r="Q25" s="38">
        <v>46</v>
      </c>
      <c r="R25" s="33" t="s">
        <v>919</v>
      </c>
      <c r="S25" s="33" t="s">
        <v>404</v>
      </c>
      <c r="T25" s="33">
        <v>9</v>
      </c>
      <c r="U25" s="33">
        <v>11</v>
      </c>
      <c r="V25" s="33">
        <v>36</v>
      </c>
      <c r="W25" s="33">
        <f t="shared" si="3"/>
        <v>0.83333333333333337</v>
      </c>
      <c r="X25" s="15">
        <f t="shared" si="4"/>
        <v>4.1818181818181817</v>
      </c>
      <c r="Y25" s="15">
        <f t="shared" si="5"/>
        <v>3.3484848484848482</v>
      </c>
      <c r="Z25" s="33" t="s">
        <v>141</v>
      </c>
      <c r="AA25" s="33" t="s">
        <v>61</v>
      </c>
      <c r="AB25" s="42">
        <v>32</v>
      </c>
    </row>
    <row r="26" spans="1:28" x14ac:dyDescent="0.25">
      <c r="A26" s="33" t="s">
        <v>118</v>
      </c>
      <c r="B26" s="33" t="s">
        <v>485</v>
      </c>
      <c r="C26" s="33">
        <v>2021</v>
      </c>
      <c r="D26" s="33" t="s">
        <v>342</v>
      </c>
      <c r="E26" s="33">
        <v>870</v>
      </c>
      <c r="F26" s="33" t="s">
        <v>404</v>
      </c>
      <c r="G26" s="33" t="s">
        <v>26</v>
      </c>
      <c r="H26" s="33" t="s">
        <v>32</v>
      </c>
      <c r="I26" s="33" t="s">
        <v>45</v>
      </c>
      <c r="J26" s="33" t="s">
        <v>783</v>
      </c>
      <c r="K26" s="33" t="s">
        <v>32</v>
      </c>
      <c r="L26" s="33" t="s">
        <v>32</v>
      </c>
      <c r="M26" s="33" t="s">
        <v>133</v>
      </c>
      <c r="N26" s="33">
        <v>2</v>
      </c>
      <c r="O26" s="33">
        <v>30</v>
      </c>
      <c r="P26" s="33"/>
      <c r="Q26" s="38">
        <v>46</v>
      </c>
      <c r="R26" s="33" t="s">
        <v>919</v>
      </c>
      <c r="S26" s="33" t="s">
        <v>869</v>
      </c>
      <c r="T26" s="33">
        <v>9</v>
      </c>
      <c r="U26" s="33">
        <v>11</v>
      </c>
      <c r="V26" s="33">
        <v>36</v>
      </c>
      <c r="W26" s="33">
        <f t="shared" si="3"/>
        <v>0.83333333333333337</v>
      </c>
      <c r="X26" s="15">
        <f t="shared" si="4"/>
        <v>4.1818181818181817</v>
      </c>
      <c r="Y26" s="15">
        <f t="shared" si="5"/>
        <v>3.3484848484848482</v>
      </c>
      <c r="Z26" s="33" t="s">
        <v>134</v>
      </c>
      <c r="AA26" s="46" t="s">
        <v>61</v>
      </c>
      <c r="AB26" s="42">
        <v>40</v>
      </c>
    </row>
    <row r="27" spans="1:28" x14ac:dyDescent="0.25">
      <c r="A27" s="33"/>
      <c r="B27" s="33" t="s">
        <v>486</v>
      </c>
      <c r="C27" s="33">
        <v>2021</v>
      </c>
      <c r="D27" s="33" t="s">
        <v>342</v>
      </c>
      <c r="E27" s="33">
        <v>870</v>
      </c>
      <c r="F27" s="33" t="s">
        <v>404</v>
      </c>
      <c r="G27" s="33" t="s">
        <v>26</v>
      </c>
      <c r="H27" s="33" t="s">
        <v>32</v>
      </c>
      <c r="I27" s="33" t="s">
        <v>45</v>
      </c>
      <c r="J27" s="33" t="s">
        <v>783</v>
      </c>
      <c r="K27" s="33" t="s">
        <v>32</v>
      </c>
      <c r="L27" s="33" t="s">
        <v>32</v>
      </c>
      <c r="M27" s="33" t="s">
        <v>133</v>
      </c>
      <c r="N27" s="33">
        <v>2</v>
      </c>
      <c r="O27" s="33">
        <v>30</v>
      </c>
      <c r="P27" s="33"/>
      <c r="Q27" s="38">
        <v>46</v>
      </c>
      <c r="R27" s="33" t="s">
        <v>919</v>
      </c>
      <c r="S27" s="33" t="s">
        <v>869</v>
      </c>
      <c r="T27" s="33">
        <v>9</v>
      </c>
      <c r="U27" s="33">
        <v>11</v>
      </c>
      <c r="V27" s="33">
        <v>36</v>
      </c>
      <c r="W27" s="33">
        <f t="shared" si="3"/>
        <v>0.83333333333333337</v>
      </c>
      <c r="X27" s="15">
        <f t="shared" si="4"/>
        <v>4.1818181818181817</v>
      </c>
      <c r="Y27" s="15">
        <f t="shared" si="5"/>
        <v>3.3484848484848482</v>
      </c>
      <c r="Z27" s="33" t="s">
        <v>134</v>
      </c>
      <c r="AA27" s="46" t="s">
        <v>61</v>
      </c>
      <c r="AB27" s="42">
        <v>40</v>
      </c>
    </row>
    <row r="28" spans="1:28" x14ac:dyDescent="0.25">
      <c r="A28" s="33"/>
      <c r="B28" s="33" t="s">
        <v>487</v>
      </c>
      <c r="C28" s="33">
        <v>2021</v>
      </c>
      <c r="D28" s="33" t="s">
        <v>11</v>
      </c>
      <c r="E28" s="33">
        <v>1000</v>
      </c>
      <c r="F28" s="33" t="s">
        <v>505</v>
      </c>
      <c r="G28" s="33" t="s">
        <v>26</v>
      </c>
      <c r="H28" s="33" t="s">
        <v>137</v>
      </c>
      <c r="I28" s="33" t="s">
        <v>48</v>
      </c>
      <c r="J28" s="33" t="s">
        <v>49</v>
      </c>
      <c r="K28" s="33" t="s">
        <v>32</v>
      </c>
      <c r="L28" s="33" t="s">
        <v>32</v>
      </c>
      <c r="M28" s="33" t="s">
        <v>504</v>
      </c>
      <c r="N28" s="33">
        <v>1</v>
      </c>
      <c r="O28" s="33">
        <v>42</v>
      </c>
      <c r="P28" s="33"/>
      <c r="Q28" s="36">
        <v>42</v>
      </c>
      <c r="R28" s="36"/>
      <c r="S28" s="33" t="s">
        <v>32</v>
      </c>
      <c r="T28" s="33">
        <v>11</v>
      </c>
      <c r="U28" s="33">
        <v>11</v>
      </c>
      <c r="V28" s="33">
        <v>51</v>
      </c>
      <c r="W28" s="33">
        <f t="shared" si="3"/>
        <v>0.82352941176470584</v>
      </c>
      <c r="X28" s="15">
        <f t="shared" si="4"/>
        <v>3.8181818181818183</v>
      </c>
      <c r="Y28" s="15">
        <f t="shared" si="5"/>
        <v>2.9946524064171127</v>
      </c>
      <c r="Z28" s="33" t="s">
        <v>141</v>
      </c>
      <c r="AA28" s="46" t="s">
        <v>61</v>
      </c>
      <c r="AB28" s="42">
        <v>32</v>
      </c>
    </row>
    <row r="29" spans="1:28" x14ac:dyDescent="0.25">
      <c r="A29" s="33"/>
      <c r="B29" s="33" t="s">
        <v>488</v>
      </c>
      <c r="C29" s="33">
        <v>2021</v>
      </c>
      <c r="D29" s="33" t="s">
        <v>342</v>
      </c>
      <c r="E29" s="33">
        <v>1160</v>
      </c>
      <c r="F29" s="33" t="s">
        <v>505</v>
      </c>
      <c r="G29" s="33" t="s">
        <v>26</v>
      </c>
      <c r="H29" s="33" t="s">
        <v>32</v>
      </c>
      <c r="I29" s="33" t="s">
        <v>45</v>
      </c>
      <c r="J29" s="33" t="s">
        <v>49</v>
      </c>
      <c r="K29" s="33" t="s">
        <v>32</v>
      </c>
      <c r="L29" s="33" t="s">
        <v>32</v>
      </c>
      <c r="M29" s="33" t="s">
        <v>504</v>
      </c>
      <c r="N29" s="33">
        <v>1</v>
      </c>
      <c r="O29" s="33">
        <v>42</v>
      </c>
      <c r="P29" s="33"/>
      <c r="Q29" s="36">
        <v>42</v>
      </c>
      <c r="R29" s="33" t="s">
        <v>919</v>
      </c>
      <c r="S29" s="33" t="s">
        <v>505</v>
      </c>
      <c r="T29" s="33">
        <v>11</v>
      </c>
      <c r="U29" s="33">
        <v>11</v>
      </c>
      <c r="V29" s="33">
        <v>51</v>
      </c>
      <c r="W29" s="33">
        <f t="shared" si="3"/>
        <v>0.82352941176470584</v>
      </c>
      <c r="X29" s="15">
        <f t="shared" si="4"/>
        <v>3.8181818181818183</v>
      </c>
      <c r="Y29" s="15">
        <f t="shared" si="5"/>
        <v>2.9946524064171127</v>
      </c>
      <c r="Z29" s="33" t="s">
        <v>134</v>
      </c>
      <c r="AA29" s="46" t="s">
        <v>61</v>
      </c>
      <c r="AB29" s="42">
        <v>40</v>
      </c>
    </row>
    <row r="30" spans="1:28" x14ac:dyDescent="0.25">
      <c r="A30" s="33" t="s">
        <v>118</v>
      </c>
      <c r="B30" s="33" t="s">
        <v>489</v>
      </c>
      <c r="C30" s="33">
        <v>2020</v>
      </c>
      <c r="D30" s="33" t="s">
        <v>11</v>
      </c>
      <c r="E30" s="33">
        <v>1200</v>
      </c>
      <c r="F30" s="33" t="s">
        <v>184</v>
      </c>
      <c r="G30" s="33" t="s">
        <v>26</v>
      </c>
      <c r="H30" s="33" t="s">
        <v>137</v>
      </c>
      <c r="I30" s="33" t="s">
        <v>48</v>
      </c>
      <c r="J30" s="33" t="s">
        <v>184</v>
      </c>
      <c r="K30" s="33" t="s">
        <v>32</v>
      </c>
      <c r="L30" s="33" t="s">
        <v>32</v>
      </c>
      <c r="M30" s="33" t="s">
        <v>508</v>
      </c>
      <c r="N30" s="33">
        <v>2</v>
      </c>
      <c r="O30" s="33">
        <v>34</v>
      </c>
      <c r="P30" s="33"/>
      <c r="Q30" s="38">
        <v>48</v>
      </c>
      <c r="R30" s="33" t="s">
        <v>917</v>
      </c>
      <c r="S30" s="33" t="s">
        <v>184</v>
      </c>
      <c r="T30" s="33">
        <v>10</v>
      </c>
      <c r="U30" s="33">
        <v>11</v>
      </c>
      <c r="V30" s="33">
        <v>34</v>
      </c>
      <c r="W30" s="33">
        <f t="shared" si="3"/>
        <v>1</v>
      </c>
      <c r="X30" s="15">
        <f t="shared" si="4"/>
        <v>4.3636363636363633</v>
      </c>
      <c r="Y30" s="15">
        <f t="shared" si="5"/>
        <v>3.3636363636363633</v>
      </c>
      <c r="Z30" s="33" t="s">
        <v>141</v>
      </c>
      <c r="AA30" s="46" t="s">
        <v>61</v>
      </c>
      <c r="AB30" s="42">
        <v>32</v>
      </c>
    </row>
    <row r="31" spans="1:28" x14ac:dyDescent="0.25">
      <c r="A31" s="33"/>
      <c r="B31" s="33" t="s">
        <v>490</v>
      </c>
      <c r="C31" s="33">
        <v>2020</v>
      </c>
      <c r="D31" s="33" t="s">
        <v>11</v>
      </c>
      <c r="E31" s="33">
        <v>1200</v>
      </c>
      <c r="F31" s="33" t="s">
        <v>184</v>
      </c>
      <c r="G31" s="33" t="s">
        <v>26</v>
      </c>
      <c r="H31" s="33" t="s">
        <v>137</v>
      </c>
      <c r="I31" s="33" t="s">
        <v>48</v>
      </c>
      <c r="J31" s="33" t="s">
        <v>184</v>
      </c>
      <c r="K31" s="33" t="s">
        <v>32</v>
      </c>
      <c r="L31" s="33" t="s">
        <v>32</v>
      </c>
      <c r="M31" s="33" t="s">
        <v>508</v>
      </c>
      <c r="N31" s="33">
        <v>2</v>
      </c>
      <c r="O31" s="33">
        <v>34</v>
      </c>
      <c r="P31" s="33"/>
      <c r="Q31" s="38">
        <v>48</v>
      </c>
      <c r="R31" s="33" t="s">
        <v>917</v>
      </c>
      <c r="S31" s="33" t="s">
        <v>184</v>
      </c>
      <c r="T31" s="33">
        <v>10</v>
      </c>
      <c r="U31" s="33">
        <v>11</v>
      </c>
      <c r="V31" s="33">
        <v>34</v>
      </c>
      <c r="W31" s="33">
        <f t="shared" si="3"/>
        <v>1</v>
      </c>
      <c r="X31" s="15">
        <f t="shared" si="4"/>
        <v>4.3636363636363633</v>
      </c>
      <c r="Y31" s="15">
        <f t="shared" si="5"/>
        <v>3.3636363636363633</v>
      </c>
      <c r="Z31" s="33" t="s">
        <v>141</v>
      </c>
      <c r="AA31" s="46" t="s">
        <v>61</v>
      </c>
      <c r="AB31" s="42">
        <v>32</v>
      </c>
    </row>
    <row r="32" spans="1:28" x14ac:dyDescent="0.25">
      <c r="A32" s="33"/>
      <c r="B32" s="33" t="s">
        <v>491</v>
      </c>
      <c r="C32" s="33">
        <v>2021</v>
      </c>
      <c r="D32" s="33" t="s">
        <v>11</v>
      </c>
      <c r="E32" s="33">
        <v>1700</v>
      </c>
      <c r="F32" s="33" t="s">
        <v>117</v>
      </c>
      <c r="G32" s="33" t="s">
        <v>137</v>
      </c>
      <c r="H32" s="33" t="s">
        <v>137</v>
      </c>
      <c r="I32" s="33" t="s">
        <v>48</v>
      </c>
      <c r="J32" s="33" t="s">
        <v>49</v>
      </c>
      <c r="K32" s="33" t="s">
        <v>506</v>
      </c>
      <c r="L32" s="33" t="s">
        <v>507</v>
      </c>
      <c r="M32" s="33" t="s">
        <v>509</v>
      </c>
      <c r="N32" s="33">
        <v>1</v>
      </c>
      <c r="O32" s="33">
        <v>40</v>
      </c>
      <c r="P32" s="33"/>
      <c r="Q32" s="36">
        <v>40</v>
      </c>
      <c r="R32" s="37" t="s">
        <v>918</v>
      </c>
      <c r="S32" s="33" t="s">
        <v>871</v>
      </c>
      <c r="T32" s="33">
        <v>11</v>
      </c>
      <c r="U32" s="33">
        <v>11</v>
      </c>
      <c r="V32" s="33">
        <v>42</v>
      </c>
      <c r="W32" s="33">
        <f t="shared" si="3"/>
        <v>0.95238095238095233</v>
      </c>
      <c r="X32" s="15">
        <f t="shared" si="4"/>
        <v>3.6363636363636362</v>
      </c>
      <c r="Y32" s="15">
        <f t="shared" si="5"/>
        <v>2.6839826839826841</v>
      </c>
      <c r="Z32" s="33" t="s">
        <v>141</v>
      </c>
      <c r="AA32" s="46" t="s">
        <v>61</v>
      </c>
      <c r="AB32" s="42">
        <v>32</v>
      </c>
    </row>
    <row r="33" spans="1:28" x14ac:dyDescent="0.25">
      <c r="A33" s="33"/>
      <c r="B33" s="33" t="s">
        <v>492</v>
      </c>
      <c r="C33" s="33">
        <v>2021</v>
      </c>
      <c r="D33" s="33" t="s">
        <v>11</v>
      </c>
      <c r="E33" s="33">
        <v>1890</v>
      </c>
      <c r="F33" s="33" t="s">
        <v>184</v>
      </c>
      <c r="G33" s="33" t="s">
        <v>137</v>
      </c>
      <c r="H33" s="33" t="s">
        <v>137</v>
      </c>
      <c r="I33" s="33" t="s">
        <v>48</v>
      </c>
      <c r="J33" s="33" t="s">
        <v>184</v>
      </c>
      <c r="K33" s="33" t="s">
        <v>506</v>
      </c>
      <c r="L33" s="33" t="s">
        <v>507</v>
      </c>
      <c r="M33" s="33" t="s">
        <v>184</v>
      </c>
      <c r="N33" s="35">
        <v>2</v>
      </c>
      <c r="O33" s="35">
        <v>34</v>
      </c>
      <c r="P33" s="35"/>
      <c r="Q33" s="37">
        <v>50</v>
      </c>
      <c r="R33" s="33" t="s">
        <v>917</v>
      </c>
      <c r="S33" s="33" t="s">
        <v>184</v>
      </c>
      <c r="T33" s="33">
        <v>10</v>
      </c>
      <c r="U33" s="33">
        <v>11</v>
      </c>
      <c r="V33" s="33">
        <v>34</v>
      </c>
      <c r="W33" s="33" t="s">
        <v>32</v>
      </c>
      <c r="X33" s="15" t="s">
        <v>32</v>
      </c>
      <c r="Y33" s="15"/>
      <c r="Z33" s="33" t="s">
        <v>141</v>
      </c>
      <c r="AA33" s="46" t="s">
        <v>61</v>
      </c>
      <c r="AB33" s="42">
        <v>32</v>
      </c>
    </row>
    <row r="34" spans="1:28" x14ac:dyDescent="0.25">
      <c r="A34" s="33"/>
      <c r="B34" s="33" t="s">
        <v>493</v>
      </c>
      <c r="C34" s="33">
        <v>2021</v>
      </c>
      <c r="D34" s="33" t="s">
        <v>11</v>
      </c>
      <c r="E34" s="33">
        <v>2100</v>
      </c>
      <c r="F34" s="33" t="s">
        <v>117</v>
      </c>
      <c r="G34" s="33" t="s">
        <v>137</v>
      </c>
      <c r="H34" s="33" t="s">
        <v>137</v>
      </c>
      <c r="I34" s="33" t="s">
        <v>48</v>
      </c>
      <c r="J34" s="33" t="s">
        <v>510</v>
      </c>
      <c r="K34" s="33" t="s">
        <v>506</v>
      </c>
      <c r="L34" s="33" t="s">
        <v>507</v>
      </c>
      <c r="M34" s="33" t="s">
        <v>510</v>
      </c>
      <c r="N34" s="35">
        <v>2</v>
      </c>
      <c r="O34" s="35">
        <v>34</v>
      </c>
      <c r="P34" s="35"/>
      <c r="Q34" s="37">
        <v>50</v>
      </c>
      <c r="R34" s="33" t="s">
        <v>917</v>
      </c>
      <c r="S34" s="39" t="s">
        <v>510</v>
      </c>
      <c r="T34" s="33">
        <v>11</v>
      </c>
      <c r="U34" s="33">
        <v>11</v>
      </c>
      <c r="V34" s="33">
        <v>32</v>
      </c>
      <c r="W34" s="33" t="s">
        <v>32</v>
      </c>
      <c r="X34" s="15" t="s">
        <v>32</v>
      </c>
      <c r="Y34" s="15"/>
      <c r="Z34" s="33" t="s">
        <v>511</v>
      </c>
      <c r="AA34" s="33" t="s">
        <v>61</v>
      </c>
      <c r="AB34" s="42">
        <v>32</v>
      </c>
    </row>
  </sheetData>
  <conditionalFormatting sqref="W2:W34">
    <cfRule type="aboveAverage" dxfId="33" priority="6" aboveAverage="0" stdDev="1"/>
    <cfRule type="aboveAverage" dxfId="32" priority="7" stdDev="1"/>
  </conditionalFormatting>
  <conditionalFormatting sqref="X2:X34">
    <cfRule type="aboveAverage" dxfId="31" priority="8" aboveAverage="0" stdDev="1"/>
    <cfRule type="aboveAverage" dxfId="30" priority="9" stdDev="1"/>
  </conditionalFormatting>
  <conditionalFormatting sqref="Y2:Y3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A30" sqref="A30"/>
    </sheetView>
  </sheetViews>
  <sheetFormatPr defaultRowHeight="15" x14ac:dyDescent="0.25"/>
  <cols>
    <col min="1" max="1" width="18" customWidth="1"/>
    <col min="2" max="2" width="6.140625" customWidth="1"/>
    <col min="3" max="3" width="12.85546875" customWidth="1"/>
    <col min="5" max="5" width="22.28515625" customWidth="1"/>
    <col min="6" max="6" width="13" customWidth="1"/>
    <col min="7" max="7" width="15" customWidth="1"/>
    <col min="9" max="9" width="26.28515625" customWidth="1"/>
    <col min="10" max="10" width="4.28515625" customWidth="1"/>
    <col min="11" max="11" width="25.42578125" customWidth="1"/>
    <col min="12" max="12" width="23.140625" customWidth="1"/>
    <col min="13" max="16" width="5.42578125" customWidth="1"/>
    <col min="17" max="17" width="9.140625" customWidth="1"/>
    <col min="18" max="18" width="22.140625" customWidth="1"/>
    <col min="19" max="20" width="4.28515625" customWidth="1"/>
    <col min="21" max="22" width="5.5703125" customWidth="1"/>
    <col min="23" max="23" width="6.5703125" customWidth="1"/>
    <col min="24" max="24" width="9.42578125" customWidth="1"/>
    <col min="25" max="26" width="17.5703125" customWidth="1"/>
    <col min="28" max="28" width="14" customWidth="1"/>
    <col min="29" max="29" width="18.42578125" customWidth="1"/>
  </cols>
  <sheetData>
    <row r="1" spans="1:30" x14ac:dyDescent="0.25">
      <c r="A1" s="35" t="s">
        <v>3</v>
      </c>
      <c r="B1" s="35" t="s">
        <v>10</v>
      </c>
      <c r="C1" s="35" t="s">
        <v>124</v>
      </c>
      <c r="D1" s="35" t="s">
        <v>125</v>
      </c>
      <c r="E1" s="35" t="s">
        <v>4</v>
      </c>
      <c r="F1" s="35" t="s">
        <v>24</v>
      </c>
      <c r="G1" s="35" t="s">
        <v>25</v>
      </c>
      <c r="H1" s="35" t="s">
        <v>44</v>
      </c>
      <c r="I1" s="35" t="s">
        <v>5</v>
      </c>
      <c r="J1" s="35" t="s">
        <v>18</v>
      </c>
      <c r="K1" s="35" t="s">
        <v>192</v>
      </c>
      <c r="L1" s="35" t="s">
        <v>16</v>
      </c>
      <c r="M1" s="35" t="s">
        <v>33</v>
      </c>
      <c r="N1" s="35" t="s">
        <v>113</v>
      </c>
      <c r="O1" s="35" t="s">
        <v>114</v>
      </c>
      <c r="P1" s="35" t="s">
        <v>115</v>
      </c>
      <c r="Q1" s="35" t="s">
        <v>934</v>
      </c>
      <c r="R1" s="35" t="s">
        <v>6</v>
      </c>
      <c r="S1" s="35" t="s">
        <v>34</v>
      </c>
      <c r="T1" s="35" t="s">
        <v>110</v>
      </c>
      <c r="U1" s="35" t="s">
        <v>111</v>
      </c>
      <c r="V1" s="35" t="s">
        <v>358</v>
      </c>
      <c r="W1" s="35" t="s">
        <v>357</v>
      </c>
      <c r="X1" s="35" t="s">
        <v>935</v>
      </c>
      <c r="Y1" s="35" t="s">
        <v>7</v>
      </c>
      <c r="Z1" s="35" t="s">
        <v>21</v>
      </c>
      <c r="AA1" s="35" t="s">
        <v>126</v>
      </c>
      <c r="AB1" s="35" t="s">
        <v>218</v>
      </c>
      <c r="AC1" s="35" t="s">
        <v>216</v>
      </c>
      <c r="AD1" s="35"/>
    </row>
    <row r="2" spans="1:30" x14ac:dyDescent="0.25">
      <c r="A2" s="33" t="s">
        <v>327</v>
      </c>
      <c r="B2" s="33">
        <v>2021</v>
      </c>
      <c r="C2" s="33" t="s">
        <v>11</v>
      </c>
      <c r="D2" s="33">
        <v>880</v>
      </c>
      <c r="E2" s="33" t="s">
        <v>328</v>
      </c>
      <c r="F2" s="33" t="s">
        <v>26</v>
      </c>
      <c r="G2" s="33" t="s">
        <v>137</v>
      </c>
      <c r="H2" s="33" t="s">
        <v>48</v>
      </c>
      <c r="I2" s="33" t="s">
        <v>328</v>
      </c>
      <c r="J2" s="33" t="s">
        <v>32</v>
      </c>
      <c r="K2" s="33" t="s">
        <v>50</v>
      </c>
      <c r="L2" s="33" t="s">
        <v>329</v>
      </c>
      <c r="M2" s="33">
        <v>2</v>
      </c>
      <c r="N2" s="33">
        <v>32</v>
      </c>
      <c r="O2" s="33"/>
      <c r="P2" s="33">
        <v>48</v>
      </c>
      <c r="Q2" s="33" t="s">
        <v>917</v>
      </c>
      <c r="R2" s="33" t="s">
        <v>14</v>
      </c>
      <c r="S2" s="33">
        <v>9</v>
      </c>
      <c r="T2" s="33">
        <v>11</v>
      </c>
      <c r="U2" s="33">
        <v>34</v>
      </c>
      <c r="V2" s="33">
        <f t="shared" ref="V2:V7" si="0">N2/U2</f>
        <v>0.94117647058823528</v>
      </c>
      <c r="W2" s="15">
        <f t="shared" ref="W2:W7" si="1">P2/T2</f>
        <v>4.3636363636363633</v>
      </c>
      <c r="X2" s="15">
        <f t="shared" ref="X2:X7" si="2">W2-V2</f>
        <v>3.4224598930481278</v>
      </c>
      <c r="Y2" s="33" t="s">
        <v>330</v>
      </c>
      <c r="Z2" s="33" t="s">
        <v>61</v>
      </c>
      <c r="AA2" s="33">
        <v>32</v>
      </c>
      <c r="AB2" s="33"/>
    </row>
    <row r="3" spans="1:30" x14ac:dyDescent="0.25">
      <c r="A3" s="33" t="s">
        <v>331</v>
      </c>
      <c r="B3" s="33">
        <v>2021</v>
      </c>
      <c r="C3" s="33" t="s">
        <v>11</v>
      </c>
      <c r="D3" s="33">
        <v>570</v>
      </c>
      <c r="E3" s="33" t="s">
        <v>332</v>
      </c>
      <c r="F3" s="33" t="s">
        <v>26</v>
      </c>
      <c r="G3" s="33" t="s">
        <v>26</v>
      </c>
      <c r="H3" s="33" t="s">
        <v>48</v>
      </c>
      <c r="I3" s="33" t="s">
        <v>333</v>
      </c>
      <c r="J3" s="33" t="s">
        <v>32</v>
      </c>
      <c r="K3" s="33" t="s">
        <v>50</v>
      </c>
      <c r="L3" s="33" t="s">
        <v>32</v>
      </c>
      <c r="M3" s="33">
        <v>3</v>
      </c>
      <c r="N3" s="33">
        <v>28</v>
      </c>
      <c r="O3" s="33">
        <v>38</v>
      </c>
      <c r="P3" s="33">
        <v>48</v>
      </c>
      <c r="Q3" s="33" t="s">
        <v>919</v>
      </c>
      <c r="R3" s="33" t="s">
        <v>108</v>
      </c>
      <c r="S3" s="33">
        <v>8</v>
      </c>
      <c r="T3" s="33">
        <v>11</v>
      </c>
      <c r="U3" s="33">
        <v>34</v>
      </c>
      <c r="V3" s="33">
        <f t="shared" si="0"/>
        <v>0.82352941176470584</v>
      </c>
      <c r="W3" s="15">
        <f t="shared" si="1"/>
        <v>4.3636363636363633</v>
      </c>
      <c r="X3" s="15">
        <f t="shared" si="2"/>
        <v>3.5401069518716577</v>
      </c>
      <c r="Y3" s="33" t="s">
        <v>334</v>
      </c>
      <c r="Z3" s="33" t="s">
        <v>61</v>
      </c>
      <c r="AA3" s="33">
        <v>32</v>
      </c>
      <c r="AB3" s="33"/>
    </row>
    <row r="4" spans="1:30" x14ac:dyDescent="0.25">
      <c r="A4" s="33" t="s">
        <v>335</v>
      </c>
      <c r="B4" s="33">
        <v>2021</v>
      </c>
      <c r="C4" s="33" t="s">
        <v>11</v>
      </c>
      <c r="D4" s="33">
        <v>430</v>
      </c>
      <c r="E4" s="33" t="s">
        <v>336</v>
      </c>
      <c r="F4" s="33" t="s">
        <v>26</v>
      </c>
      <c r="G4" s="33" t="s">
        <v>625</v>
      </c>
      <c r="H4" s="33" t="s">
        <v>48</v>
      </c>
      <c r="I4" s="33" t="s">
        <v>496</v>
      </c>
      <c r="J4" s="33" t="s">
        <v>32</v>
      </c>
      <c r="K4" s="33" t="s">
        <v>50</v>
      </c>
      <c r="L4" s="33" t="s">
        <v>32</v>
      </c>
      <c r="M4" s="33">
        <v>3</v>
      </c>
      <c r="N4" s="33">
        <v>28</v>
      </c>
      <c r="O4" s="33">
        <v>38</v>
      </c>
      <c r="P4" s="33">
        <v>48</v>
      </c>
      <c r="Q4" s="33" t="s">
        <v>917</v>
      </c>
      <c r="R4" s="33" t="s">
        <v>36</v>
      </c>
      <c r="S4" s="33">
        <v>7</v>
      </c>
      <c r="T4" s="33">
        <v>11</v>
      </c>
      <c r="U4" s="33">
        <v>34</v>
      </c>
      <c r="V4" s="33">
        <f t="shared" si="0"/>
        <v>0.82352941176470584</v>
      </c>
      <c r="W4" s="15">
        <f t="shared" si="1"/>
        <v>4.3636363636363633</v>
      </c>
      <c r="X4" s="15">
        <f t="shared" si="2"/>
        <v>3.5401069518716577</v>
      </c>
      <c r="Y4" s="33" t="s">
        <v>337</v>
      </c>
      <c r="Z4" s="33" t="s">
        <v>60</v>
      </c>
      <c r="AA4" s="33">
        <v>35</v>
      </c>
      <c r="AB4" s="33"/>
    </row>
    <row r="5" spans="1:30" x14ac:dyDescent="0.25">
      <c r="A5" s="33" t="s">
        <v>338</v>
      </c>
      <c r="B5" s="33">
        <v>2021</v>
      </c>
      <c r="C5" s="33" t="s">
        <v>11</v>
      </c>
      <c r="D5" s="33">
        <v>880</v>
      </c>
      <c r="E5" s="33" t="s">
        <v>328</v>
      </c>
      <c r="F5" s="33" t="s">
        <v>26</v>
      </c>
      <c r="G5" s="33" t="s">
        <v>137</v>
      </c>
      <c r="H5" s="33" t="s">
        <v>48</v>
      </c>
      <c r="I5" s="33" t="s">
        <v>328</v>
      </c>
      <c r="J5" s="33" t="s">
        <v>32</v>
      </c>
      <c r="K5" s="33" t="s">
        <v>50</v>
      </c>
      <c r="L5" s="33" t="s">
        <v>329</v>
      </c>
      <c r="M5" s="33">
        <v>2</v>
      </c>
      <c r="N5" s="33">
        <v>32</v>
      </c>
      <c r="O5" s="33"/>
      <c r="P5" s="33">
        <v>48</v>
      </c>
      <c r="Q5" s="33" t="s">
        <v>917</v>
      </c>
      <c r="R5" s="33" t="s">
        <v>14</v>
      </c>
      <c r="S5" s="33">
        <v>9</v>
      </c>
      <c r="T5" s="33">
        <v>11</v>
      </c>
      <c r="U5" s="33">
        <v>34</v>
      </c>
      <c r="V5" s="33">
        <f t="shared" si="0"/>
        <v>0.94117647058823528</v>
      </c>
      <c r="W5" s="15">
        <f t="shared" si="1"/>
        <v>4.3636363636363633</v>
      </c>
      <c r="X5" s="15">
        <f t="shared" si="2"/>
        <v>3.4224598930481278</v>
      </c>
      <c r="Y5" s="33" t="s">
        <v>330</v>
      </c>
      <c r="Z5" s="33" t="s">
        <v>61</v>
      </c>
      <c r="AA5" s="33">
        <v>32</v>
      </c>
      <c r="AB5" s="33"/>
    </row>
    <row r="6" spans="1:30" x14ac:dyDescent="0.25">
      <c r="A6" s="33" t="s">
        <v>339</v>
      </c>
      <c r="B6" s="33">
        <v>2021</v>
      </c>
      <c r="C6" s="33" t="s">
        <v>11</v>
      </c>
      <c r="D6" s="33">
        <v>570</v>
      </c>
      <c r="E6" s="33" t="s">
        <v>332</v>
      </c>
      <c r="F6" s="33" t="s">
        <v>26</v>
      </c>
      <c r="G6" s="33" t="s">
        <v>26</v>
      </c>
      <c r="H6" s="33" t="s">
        <v>48</v>
      </c>
      <c r="I6" s="33" t="s">
        <v>333</v>
      </c>
      <c r="J6" s="33" t="s">
        <v>32</v>
      </c>
      <c r="K6" s="33" t="s">
        <v>50</v>
      </c>
      <c r="L6" s="33" t="s">
        <v>32</v>
      </c>
      <c r="M6" s="33">
        <v>3</v>
      </c>
      <c r="N6" s="33">
        <v>28</v>
      </c>
      <c r="O6" s="33">
        <v>38</v>
      </c>
      <c r="P6" s="33">
        <v>48</v>
      </c>
      <c r="Q6" s="33" t="s">
        <v>919</v>
      </c>
      <c r="R6" s="33" t="s">
        <v>108</v>
      </c>
      <c r="S6" s="33">
        <v>8</v>
      </c>
      <c r="T6" s="33">
        <v>11</v>
      </c>
      <c r="U6" s="33">
        <v>34</v>
      </c>
      <c r="V6" s="33">
        <f t="shared" si="0"/>
        <v>0.82352941176470584</v>
      </c>
      <c r="W6" s="15">
        <f t="shared" si="1"/>
        <v>4.3636363636363633</v>
      </c>
      <c r="X6" s="15">
        <f t="shared" si="2"/>
        <v>3.5401069518716577</v>
      </c>
      <c r="Y6" s="33" t="s">
        <v>334</v>
      </c>
      <c r="Z6" s="33" t="s">
        <v>61</v>
      </c>
      <c r="AA6" s="33">
        <v>32</v>
      </c>
      <c r="AB6" s="33"/>
    </row>
    <row r="7" spans="1:30" x14ac:dyDescent="0.25">
      <c r="A7" s="33" t="s">
        <v>340</v>
      </c>
      <c r="B7" s="33">
        <v>2021</v>
      </c>
      <c r="C7" s="33" t="s">
        <v>11</v>
      </c>
      <c r="D7" s="33">
        <v>430</v>
      </c>
      <c r="E7" s="33" t="s">
        <v>336</v>
      </c>
      <c r="F7" s="33" t="s">
        <v>26</v>
      </c>
      <c r="G7" s="33" t="s">
        <v>625</v>
      </c>
      <c r="H7" s="33" t="s">
        <v>48</v>
      </c>
      <c r="I7" s="33" t="s">
        <v>496</v>
      </c>
      <c r="J7" s="33" t="s">
        <v>32</v>
      </c>
      <c r="K7" s="33" t="s">
        <v>50</v>
      </c>
      <c r="L7" s="33" t="s">
        <v>32</v>
      </c>
      <c r="M7" s="33">
        <v>3</v>
      </c>
      <c r="N7" s="33">
        <v>28</v>
      </c>
      <c r="O7" s="33">
        <v>38</v>
      </c>
      <c r="P7" s="33">
        <v>48</v>
      </c>
      <c r="Q7" s="33" t="s">
        <v>917</v>
      </c>
      <c r="R7" s="33" t="s">
        <v>36</v>
      </c>
      <c r="S7" s="33">
        <v>7</v>
      </c>
      <c r="T7" s="33">
        <v>11</v>
      </c>
      <c r="U7" s="33">
        <v>34</v>
      </c>
      <c r="V7" s="33">
        <f t="shared" si="0"/>
        <v>0.82352941176470584</v>
      </c>
      <c r="W7" s="15">
        <f t="shared" si="1"/>
        <v>4.3636363636363633</v>
      </c>
      <c r="X7" s="15">
        <f t="shared" si="2"/>
        <v>3.5401069518716577</v>
      </c>
      <c r="Y7" s="33" t="s">
        <v>337</v>
      </c>
      <c r="Z7" s="33" t="s">
        <v>60</v>
      </c>
      <c r="AA7" s="33">
        <v>35</v>
      </c>
      <c r="AB7" s="33"/>
    </row>
    <row r="8" spans="1:30" x14ac:dyDescent="0.25">
      <c r="A8" s="33" t="s">
        <v>341</v>
      </c>
      <c r="B8" s="33">
        <v>2021</v>
      </c>
      <c r="C8" s="33" t="s">
        <v>342</v>
      </c>
      <c r="D8" s="33">
        <v>1000</v>
      </c>
      <c r="E8" s="33" t="s">
        <v>343</v>
      </c>
      <c r="F8" s="33" t="s">
        <v>26</v>
      </c>
      <c r="G8" s="33" t="s">
        <v>26</v>
      </c>
      <c r="H8" s="33" t="s">
        <v>48</v>
      </c>
      <c r="I8" s="33" t="s">
        <v>49</v>
      </c>
      <c r="J8" s="33" t="s">
        <v>32</v>
      </c>
      <c r="K8" s="33" t="s">
        <v>50</v>
      </c>
      <c r="L8" s="33" t="s">
        <v>129</v>
      </c>
      <c r="M8" s="33">
        <v>1</v>
      </c>
      <c r="N8" s="33">
        <v>50</v>
      </c>
      <c r="O8" s="33"/>
      <c r="P8" s="36">
        <v>50</v>
      </c>
      <c r="Q8" s="36"/>
      <c r="R8" s="33" t="s">
        <v>130</v>
      </c>
      <c r="S8" s="33">
        <v>8</v>
      </c>
      <c r="T8" s="33" t="s">
        <v>32</v>
      </c>
      <c r="U8" s="33" t="s">
        <v>32</v>
      </c>
      <c r="V8" s="33" t="s">
        <v>32</v>
      </c>
      <c r="W8" s="15" t="s">
        <v>32</v>
      </c>
      <c r="X8" s="15"/>
      <c r="Y8" s="33" t="s">
        <v>344</v>
      </c>
      <c r="Z8" s="33" t="s">
        <v>61</v>
      </c>
      <c r="AA8" s="33">
        <v>32</v>
      </c>
      <c r="AB8" s="33"/>
    </row>
    <row r="9" spans="1:30" x14ac:dyDescent="0.25">
      <c r="A9" s="33" t="s">
        <v>345</v>
      </c>
      <c r="B9" s="33">
        <v>2021</v>
      </c>
      <c r="C9" s="33" t="s">
        <v>342</v>
      </c>
      <c r="D9" s="33">
        <v>760</v>
      </c>
      <c r="E9" s="33" t="s">
        <v>346</v>
      </c>
      <c r="F9" s="33" t="s">
        <v>26</v>
      </c>
      <c r="G9" s="33" t="s">
        <v>26</v>
      </c>
      <c r="H9" s="33" t="s">
        <v>48</v>
      </c>
      <c r="I9" s="33" t="s">
        <v>49</v>
      </c>
      <c r="J9" s="33" t="s">
        <v>32</v>
      </c>
      <c r="K9" s="33" t="s">
        <v>50</v>
      </c>
      <c r="L9" s="33" t="s">
        <v>32</v>
      </c>
      <c r="M9" s="33">
        <v>1</v>
      </c>
      <c r="N9" s="33">
        <v>42</v>
      </c>
      <c r="O9" s="33"/>
      <c r="P9" s="36">
        <v>42</v>
      </c>
      <c r="Q9" s="36"/>
      <c r="R9" s="33" t="s">
        <v>130</v>
      </c>
      <c r="S9" s="33">
        <v>7</v>
      </c>
      <c r="T9" s="33" t="s">
        <v>32</v>
      </c>
      <c r="U9" s="33" t="s">
        <v>32</v>
      </c>
      <c r="V9" s="33" t="s">
        <v>32</v>
      </c>
      <c r="W9" s="15" t="s">
        <v>32</v>
      </c>
      <c r="X9" s="15"/>
      <c r="Y9" s="33" t="s">
        <v>344</v>
      </c>
      <c r="Z9" s="33" t="s">
        <v>61</v>
      </c>
      <c r="AA9" s="33">
        <v>32</v>
      </c>
      <c r="AB9" s="33"/>
    </row>
    <row r="10" spans="1:30" x14ac:dyDescent="0.25">
      <c r="A10" s="33" t="s">
        <v>347</v>
      </c>
      <c r="B10" s="33">
        <v>2021</v>
      </c>
      <c r="C10" s="33" t="s">
        <v>342</v>
      </c>
      <c r="D10" s="33">
        <v>470</v>
      </c>
      <c r="E10" s="33" t="s">
        <v>332</v>
      </c>
      <c r="F10" s="33" t="s">
        <v>26</v>
      </c>
      <c r="G10" s="33" t="s">
        <v>625</v>
      </c>
      <c r="H10" s="33" t="s">
        <v>48</v>
      </c>
      <c r="I10" s="33" t="s">
        <v>49</v>
      </c>
      <c r="J10" s="33" t="s">
        <v>32</v>
      </c>
      <c r="K10" s="33" t="s">
        <v>50</v>
      </c>
      <c r="L10" s="33" t="s">
        <v>32</v>
      </c>
      <c r="M10" s="33">
        <v>1</v>
      </c>
      <c r="N10" s="33">
        <v>38</v>
      </c>
      <c r="O10" s="33"/>
      <c r="P10" s="36">
        <v>38</v>
      </c>
      <c r="Q10" s="33" t="s">
        <v>919</v>
      </c>
      <c r="R10" s="33" t="s">
        <v>38</v>
      </c>
      <c r="S10" s="33">
        <v>8</v>
      </c>
      <c r="T10" s="33">
        <v>11</v>
      </c>
      <c r="U10" s="33">
        <v>34</v>
      </c>
      <c r="V10" s="33">
        <f>N10/U10</f>
        <v>1.1176470588235294</v>
      </c>
      <c r="W10" s="15">
        <f>P10/T10</f>
        <v>3.4545454545454546</v>
      </c>
      <c r="X10" s="15">
        <f>W10-V10</f>
        <v>2.3368983957219251</v>
      </c>
      <c r="Y10" s="33" t="s">
        <v>206</v>
      </c>
      <c r="Z10" s="33" t="s">
        <v>61</v>
      </c>
      <c r="AA10" s="33">
        <v>35</v>
      </c>
      <c r="AB10" s="33"/>
    </row>
    <row r="11" spans="1:30" x14ac:dyDescent="0.25">
      <c r="A11" s="33" t="s">
        <v>348</v>
      </c>
      <c r="B11" s="33">
        <v>2021</v>
      </c>
      <c r="C11" s="33" t="s">
        <v>75</v>
      </c>
      <c r="D11" s="33">
        <v>1000</v>
      </c>
      <c r="E11" s="33" t="s">
        <v>59</v>
      </c>
      <c r="F11" s="33" t="s">
        <v>910</v>
      </c>
      <c r="G11" s="33" t="s">
        <v>625</v>
      </c>
      <c r="H11" s="33" t="s">
        <v>48</v>
      </c>
      <c r="I11" s="33" t="s">
        <v>49</v>
      </c>
      <c r="J11" s="33" t="s">
        <v>32</v>
      </c>
      <c r="K11" s="33" t="s">
        <v>50</v>
      </c>
      <c r="L11" s="33" t="s">
        <v>32</v>
      </c>
      <c r="M11" s="33">
        <v>1</v>
      </c>
      <c r="N11" s="33">
        <v>42</v>
      </c>
      <c r="O11" s="33"/>
      <c r="P11" s="36">
        <v>42</v>
      </c>
      <c r="Q11" s="36"/>
      <c r="R11" s="33" t="s">
        <v>130</v>
      </c>
      <c r="S11" s="33">
        <v>8</v>
      </c>
      <c r="T11" s="33" t="s">
        <v>32</v>
      </c>
      <c r="U11" s="33" t="s">
        <v>32</v>
      </c>
      <c r="V11" s="33" t="s">
        <v>32</v>
      </c>
      <c r="W11" s="15" t="s">
        <v>32</v>
      </c>
      <c r="X11" s="15"/>
      <c r="Y11" s="33" t="s">
        <v>349</v>
      </c>
      <c r="Z11" s="33" t="s">
        <v>61</v>
      </c>
      <c r="AA11" s="41">
        <v>47</v>
      </c>
      <c r="AB11" s="40" t="s">
        <v>132</v>
      </c>
    </row>
    <row r="12" spans="1:30" x14ac:dyDescent="0.25">
      <c r="A12" s="33" t="s">
        <v>350</v>
      </c>
      <c r="B12" s="33">
        <v>2021</v>
      </c>
      <c r="C12" s="33" t="s">
        <v>75</v>
      </c>
      <c r="D12" s="33">
        <v>750</v>
      </c>
      <c r="E12" s="33" t="s">
        <v>38</v>
      </c>
      <c r="F12" s="33" t="s">
        <v>910</v>
      </c>
      <c r="G12" s="33" t="s">
        <v>625</v>
      </c>
      <c r="H12" s="33" t="s">
        <v>48</v>
      </c>
      <c r="I12" s="33" t="s">
        <v>38</v>
      </c>
      <c r="J12" s="33" t="s">
        <v>32</v>
      </c>
      <c r="K12" s="33" t="s">
        <v>50</v>
      </c>
      <c r="L12" s="33" t="s">
        <v>351</v>
      </c>
      <c r="M12" s="33">
        <v>3</v>
      </c>
      <c r="N12" s="33">
        <v>26</v>
      </c>
      <c r="O12" s="33">
        <v>36</v>
      </c>
      <c r="P12" s="33">
        <v>48</v>
      </c>
      <c r="Q12" s="33" t="s">
        <v>919</v>
      </c>
      <c r="R12" s="33" t="s">
        <v>109</v>
      </c>
      <c r="S12" s="33">
        <v>9</v>
      </c>
      <c r="T12" s="33">
        <v>12</v>
      </c>
      <c r="U12" s="33">
        <v>36</v>
      </c>
      <c r="V12" s="33">
        <f t="shared" ref="V12:V26" si="3">N12/U12</f>
        <v>0.72222222222222221</v>
      </c>
      <c r="W12" s="15">
        <f t="shared" ref="W12:W26" si="4">P12/T12</f>
        <v>4</v>
      </c>
      <c r="X12" s="15">
        <f t="shared" ref="X12:X26" si="5">W12-V12</f>
        <v>3.2777777777777777</v>
      </c>
      <c r="Y12" s="33" t="s">
        <v>349</v>
      </c>
      <c r="Z12" s="33" t="s">
        <v>61</v>
      </c>
      <c r="AA12" s="33">
        <v>40</v>
      </c>
      <c r="AB12" s="33"/>
    </row>
    <row r="13" spans="1:30" x14ac:dyDescent="0.25">
      <c r="A13" s="33" t="s">
        <v>352</v>
      </c>
      <c r="B13" s="33">
        <v>2021</v>
      </c>
      <c r="C13" s="33" t="s">
        <v>75</v>
      </c>
      <c r="D13" s="33">
        <v>900</v>
      </c>
      <c r="E13" s="33" t="s">
        <v>353</v>
      </c>
      <c r="F13" s="33" t="s">
        <v>910</v>
      </c>
      <c r="G13" s="33" t="s">
        <v>625</v>
      </c>
      <c r="H13" s="33" t="s">
        <v>48</v>
      </c>
      <c r="I13" s="33" t="s">
        <v>49</v>
      </c>
      <c r="J13" s="33" t="s">
        <v>32</v>
      </c>
      <c r="K13" s="33" t="s">
        <v>354</v>
      </c>
      <c r="L13" s="33" t="s">
        <v>32</v>
      </c>
      <c r="M13" s="33">
        <v>1</v>
      </c>
      <c r="N13" s="33">
        <v>38</v>
      </c>
      <c r="O13" s="33"/>
      <c r="P13" s="36">
        <v>38</v>
      </c>
      <c r="Q13" s="33" t="s">
        <v>919</v>
      </c>
      <c r="R13" s="33" t="s">
        <v>353</v>
      </c>
      <c r="S13" s="33">
        <v>11</v>
      </c>
      <c r="T13" s="33">
        <v>11</v>
      </c>
      <c r="U13" s="33">
        <v>51</v>
      </c>
      <c r="V13" s="33">
        <f t="shared" si="3"/>
        <v>0.74509803921568629</v>
      </c>
      <c r="W13" s="15">
        <f t="shared" si="4"/>
        <v>3.4545454545454546</v>
      </c>
      <c r="X13" s="15">
        <f t="shared" si="5"/>
        <v>2.7094474153297683</v>
      </c>
      <c r="Y13" s="33" t="s">
        <v>353</v>
      </c>
      <c r="Z13" s="33" t="s">
        <v>61</v>
      </c>
      <c r="AA13" s="40" t="s">
        <v>355</v>
      </c>
      <c r="AB13" s="40" t="s">
        <v>356</v>
      </c>
    </row>
    <row r="14" spans="1:30" x14ac:dyDescent="0.25">
      <c r="A14" s="33" t="s">
        <v>359</v>
      </c>
      <c r="B14" s="33">
        <v>2021</v>
      </c>
      <c r="C14" s="33" t="s">
        <v>75</v>
      </c>
      <c r="D14" s="33">
        <v>700</v>
      </c>
      <c r="E14" s="33" t="s">
        <v>360</v>
      </c>
      <c r="F14" s="33" t="s">
        <v>910</v>
      </c>
      <c r="G14" s="33" t="s">
        <v>625</v>
      </c>
      <c r="H14" s="33" t="s">
        <v>48</v>
      </c>
      <c r="I14" s="33" t="s">
        <v>49</v>
      </c>
      <c r="J14" s="33" t="s">
        <v>32</v>
      </c>
      <c r="K14" s="33" t="s">
        <v>50</v>
      </c>
      <c r="L14" s="33" t="s">
        <v>32</v>
      </c>
      <c r="M14" s="33">
        <v>1</v>
      </c>
      <c r="N14" s="33">
        <v>38</v>
      </c>
      <c r="O14" s="33"/>
      <c r="P14" s="36">
        <v>38</v>
      </c>
      <c r="Q14" s="36"/>
      <c r="R14" s="33" t="s">
        <v>360</v>
      </c>
      <c r="S14" s="33">
        <v>10</v>
      </c>
      <c r="T14" s="33">
        <v>11</v>
      </c>
      <c r="U14" s="33">
        <v>51</v>
      </c>
      <c r="V14" s="33">
        <f t="shared" si="3"/>
        <v>0.74509803921568629</v>
      </c>
      <c r="W14" s="15">
        <f t="shared" si="4"/>
        <v>3.4545454545454546</v>
      </c>
      <c r="X14" s="15">
        <f t="shared" si="5"/>
        <v>2.7094474153297683</v>
      </c>
      <c r="Y14" s="33" t="s">
        <v>206</v>
      </c>
      <c r="Z14" s="33" t="s">
        <v>61</v>
      </c>
      <c r="AA14" s="40" t="s">
        <v>355</v>
      </c>
      <c r="AB14" s="40" t="s">
        <v>356</v>
      </c>
    </row>
    <row r="15" spans="1:30" x14ac:dyDescent="0.25">
      <c r="A15" s="33" t="s">
        <v>362</v>
      </c>
      <c r="B15" s="33">
        <v>2021</v>
      </c>
      <c r="C15" s="33" t="s">
        <v>374</v>
      </c>
      <c r="D15" s="33">
        <v>600</v>
      </c>
      <c r="E15" s="33" t="s">
        <v>332</v>
      </c>
      <c r="F15" s="33" t="s">
        <v>26</v>
      </c>
      <c r="G15" s="33" t="s">
        <v>26</v>
      </c>
      <c r="H15" s="33" t="s">
        <v>45</v>
      </c>
      <c r="I15" s="35" t="s">
        <v>453</v>
      </c>
      <c r="J15" s="33" t="s">
        <v>32</v>
      </c>
      <c r="K15" s="33" t="s">
        <v>50</v>
      </c>
      <c r="L15" s="33" t="s">
        <v>32</v>
      </c>
      <c r="M15" s="33">
        <v>2</v>
      </c>
      <c r="N15" s="33">
        <v>30</v>
      </c>
      <c r="O15" s="33"/>
      <c r="P15" s="38">
        <v>46</v>
      </c>
      <c r="Q15" s="33" t="s">
        <v>919</v>
      </c>
      <c r="R15" s="33" t="s">
        <v>108</v>
      </c>
      <c r="S15" s="33">
        <v>8</v>
      </c>
      <c r="T15" s="33">
        <v>11</v>
      </c>
      <c r="U15" s="33">
        <v>34</v>
      </c>
      <c r="V15" s="33">
        <f t="shared" si="3"/>
        <v>0.88235294117647056</v>
      </c>
      <c r="W15" s="15">
        <f t="shared" si="4"/>
        <v>4.1818181818181817</v>
      </c>
      <c r="X15" s="15">
        <f t="shared" si="5"/>
        <v>3.2994652406417111</v>
      </c>
      <c r="Y15" s="33" t="s">
        <v>206</v>
      </c>
      <c r="Z15" s="33" t="s">
        <v>61</v>
      </c>
      <c r="AA15" s="33">
        <v>40</v>
      </c>
      <c r="AB15" s="33"/>
    </row>
    <row r="16" spans="1:30" x14ac:dyDescent="0.25">
      <c r="A16" s="33" t="s">
        <v>363</v>
      </c>
      <c r="B16" s="33">
        <v>2021</v>
      </c>
      <c r="C16" s="33" t="s">
        <v>374</v>
      </c>
      <c r="D16" s="33">
        <v>500</v>
      </c>
      <c r="E16" s="33" t="s">
        <v>42</v>
      </c>
      <c r="F16" s="33" t="s">
        <v>26</v>
      </c>
      <c r="G16" s="33" t="s">
        <v>32</v>
      </c>
      <c r="H16" s="33" t="s">
        <v>45</v>
      </c>
      <c r="I16" s="35" t="s">
        <v>453</v>
      </c>
      <c r="J16" s="33" t="s">
        <v>32</v>
      </c>
      <c r="K16" s="33" t="s">
        <v>50</v>
      </c>
      <c r="L16" s="33" t="s">
        <v>32</v>
      </c>
      <c r="M16" s="33">
        <v>2</v>
      </c>
      <c r="N16" s="33">
        <v>30</v>
      </c>
      <c r="O16" s="33"/>
      <c r="P16" s="38">
        <v>46</v>
      </c>
      <c r="Q16" s="33" t="s">
        <v>917</v>
      </c>
      <c r="R16" s="33" t="s">
        <v>36</v>
      </c>
      <c r="S16" s="33">
        <v>7</v>
      </c>
      <c r="T16" s="33">
        <v>11</v>
      </c>
      <c r="U16" s="33">
        <v>34</v>
      </c>
      <c r="V16" s="33">
        <f t="shared" si="3"/>
        <v>0.88235294117647056</v>
      </c>
      <c r="W16" s="15">
        <f t="shared" si="4"/>
        <v>4.1818181818181817</v>
      </c>
      <c r="X16" s="15">
        <f t="shared" si="5"/>
        <v>3.2994652406417111</v>
      </c>
      <c r="Y16" s="33" t="s">
        <v>337</v>
      </c>
      <c r="Z16" s="33" t="s">
        <v>60</v>
      </c>
      <c r="AA16" s="33">
        <v>40</v>
      </c>
      <c r="AB16" s="33"/>
    </row>
    <row r="17" spans="1:28" x14ac:dyDescent="0.25">
      <c r="A17" s="33" t="s">
        <v>364</v>
      </c>
      <c r="B17" s="33">
        <v>2021</v>
      </c>
      <c r="C17" s="33" t="s">
        <v>374</v>
      </c>
      <c r="D17" s="33">
        <v>600</v>
      </c>
      <c r="E17" s="33" t="s">
        <v>332</v>
      </c>
      <c r="F17" s="33" t="s">
        <v>26</v>
      </c>
      <c r="G17" s="33" t="s">
        <v>26</v>
      </c>
      <c r="H17" s="33" t="s">
        <v>45</v>
      </c>
      <c r="I17" s="35" t="s">
        <v>453</v>
      </c>
      <c r="J17" s="33" t="s">
        <v>32</v>
      </c>
      <c r="K17" s="33" t="s">
        <v>50</v>
      </c>
      <c r="L17" s="33" t="s">
        <v>32</v>
      </c>
      <c r="M17" s="33">
        <v>2</v>
      </c>
      <c r="N17" s="33">
        <v>30</v>
      </c>
      <c r="O17" s="33"/>
      <c r="P17" s="38">
        <v>46</v>
      </c>
      <c r="Q17" s="33" t="s">
        <v>919</v>
      </c>
      <c r="R17" s="33" t="s">
        <v>108</v>
      </c>
      <c r="S17" s="33">
        <v>8</v>
      </c>
      <c r="T17" s="33">
        <v>11</v>
      </c>
      <c r="U17" s="33">
        <v>34</v>
      </c>
      <c r="V17" s="33">
        <f t="shared" si="3"/>
        <v>0.88235294117647056</v>
      </c>
      <c r="W17" s="15">
        <f t="shared" si="4"/>
        <v>4.1818181818181817</v>
      </c>
      <c r="X17" s="15">
        <f t="shared" si="5"/>
        <v>3.2994652406417111</v>
      </c>
      <c r="Y17" s="33" t="s">
        <v>206</v>
      </c>
      <c r="Z17" s="33" t="s">
        <v>61</v>
      </c>
      <c r="AA17" s="33">
        <v>40</v>
      </c>
      <c r="AB17" s="33"/>
    </row>
    <row r="18" spans="1:28" x14ac:dyDescent="0.25">
      <c r="A18" s="33" t="s">
        <v>365</v>
      </c>
      <c r="B18" s="33">
        <v>2021</v>
      </c>
      <c r="C18" s="33" t="s">
        <v>374</v>
      </c>
      <c r="D18" s="33">
        <v>500</v>
      </c>
      <c r="E18" s="33" t="s">
        <v>332</v>
      </c>
      <c r="F18" s="33" t="s">
        <v>26</v>
      </c>
      <c r="G18" s="33" t="s">
        <v>26</v>
      </c>
      <c r="H18" s="33" t="s">
        <v>45</v>
      </c>
      <c r="I18" s="35" t="s">
        <v>453</v>
      </c>
      <c r="J18" s="33" t="s">
        <v>32</v>
      </c>
      <c r="K18" s="33" t="s">
        <v>50</v>
      </c>
      <c r="L18" s="33" t="s">
        <v>32</v>
      </c>
      <c r="M18" s="33">
        <v>2</v>
      </c>
      <c r="N18" s="33">
        <v>30</v>
      </c>
      <c r="O18" s="33"/>
      <c r="P18" s="38">
        <v>46</v>
      </c>
      <c r="Q18" s="33" t="s">
        <v>919</v>
      </c>
      <c r="R18" s="33" t="s">
        <v>108</v>
      </c>
      <c r="S18" s="33">
        <v>8</v>
      </c>
      <c r="T18" s="33">
        <v>11</v>
      </c>
      <c r="U18" s="33">
        <v>34</v>
      </c>
      <c r="V18" s="33">
        <f t="shared" si="3"/>
        <v>0.88235294117647056</v>
      </c>
      <c r="W18" s="15">
        <f t="shared" si="4"/>
        <v>4.1818181818181817</v>
      </c>
      <c r="X18" s="15">
        <f t="shared" si="5"/>
        <v>3.2994652406417111</v>
      </c>
      <c r="Y18" s="33" t="s">
        <v>206</v>
      </c>
      <c r="Z18" s="33" t="s">
        <v>61</v>
      </c>
      <c r="AA18" s="33">
        <v>40</v>
      </c>
      <c r="AB18" s="33"/>
    </row>
    <row r="19" spans="1:28" x14ac:dyDescent="0.25">
      <c r="A19" s="33" t="s">
        <v>366</v>
      </c>
      <c r="B19" s="33">
        <v>2021</v>
      </c>
      <c r="C19" s="33" t="s">
        <v>374</v>
      </c>
      <c r="D19" s="33">
        <v>550</v>
      </c>
      <c r="E19" s="33" t="s">
        <v>360</v>
      </c>
      <c r="F19" s="33" t="s">
        <v>26</v>
      </c>
      <c r="G19" s="33" t="s">
        <v>35</v>
      </c>
      <c r="H19" s="33" t="s">
        <v>48</v>
      </c>
      <c r="I19" s="33" t="s">
        <v>49</v>
      </c>
      <c r="J19" s="33" t="s">
        <v>32</v>
      </c>
      <c r="K19" s="33" t="s">
        <v>50</v>
      </c>
      <c r="L19" s="33" t="s">
        <v>32</v>
      </c>
      <c r="M19" s="33">
        <v>1</v>
      </c>
      <c r="N19" s="33">
        <v>38</v>
      </c>
      <c r="O19" s="33"/>
      <c r="P19" s="36">
        <v>38</v>
      </c>
      <c r="Q19" s="36"/>
      <c r="R19" s="33" t="s">
        <v>360</v>
      </c>
      <c r="S19" s="33">
        <v>10</v>
      </c>
      <c r="T19" s="33">
        <v>11</v>
      </c>
      <c r="U19" s="33">
        <v>51</v>
      </c>
      <c r="V19" s="33">
        <f t="shared" si="3"/>
        <v>0.74509803921568629</v>
      </c>
      <c r="W19" s="15">
        <f t="shared" si="4"/>
        <v>3.4545454545454546</v>
      </c>
      <c r="X19" s="15">
        <f t="shared" si="5"/>
        <v>2.7094474153297683</v>
      </c>
      <c r="Y19" s="33" t="s">
        <v>337</v>
      </c>
      <c r="Z19" s="33" t="s">
        <v>60</v>
      </c>
      <c r="AA19" s="33">
        <v>32</v>
      </c>
      <c r="AB19" s="33"/>
    </row>
    <row r="20" spans="1:28" x14ac:dyDescent="0.25">
      <c r="A20" s="33" t="s">
        <v>367</v>
      </c>
      <c r="B20" s="33">
        <v>2021</v>
      </c>
      <c r="C20" s="33" t="s">
        <v>374</v>
      </c>
      <c r="D20" s="33">
        <v>550</v>
      </c>
      <c r="E20" s="33" t="s">
        <v>360</v>
      </c>
      <c r="F20" s="33" t="s">
        <v>26</v>
      </c>
      <c r="G20" s="33" t="s">
        <v>35</v>
      </c>
      <c r="H20" s="33" t="s">
        <v>48</v>
      </c>
      <c r="I20" s="33" t="s">
        <v>49</v>
      </c>
      <c r="J20" s="33" t="s">
        <v>32</v>
      </c>
      <c r="K20" s="33" t="s">
        <v>50</v>
      </c>
      <c r="L20" s="33" t="s">
        <v>32</v>
      </c>
      <c r="M20" s="33">
        <v>1</v>
      </c>
      <c r="N20" s="33">
        <v>38</v>
      </c>
      <c r="O20" s="33"/>
      <c r="P20" s="36">
        <v>38</v>
      </c>
      <c r="Q20" s="36"/>
      <c r="R20" s="33" t="s">
        <v>360</v>
      </c>
      <c r="S20" s="33">
        <v>10</v>
      </c>
      <c r="T20" s="33">
        <v>11</v>
      </c>
      <c r="U20" s="33">
        <v>51</v>
      </c>
      <c r="V20" s="33">
        <f t="shared" si="3"/>
        <v>0.74509803921568629</v>
      </c>
      <c r="W20" s="15">
        <f t="shared" si="4"/>
        <v>3.4545454545454546</v>
      </c>
      <c r="X20" s="15">
        <f t="shared" si="5"/>
        <v>2.7094474153297683</v>
      </c>
      <c r="Y20" s="33" t="s">
        <v>337</v>
      </c>
      <c r="Z20" s="33" t="s">
        <v>60</v>
      </c>
      <c r="AA20" s="33">
        <v>40</v>
      </c>
      <c r="AB20" s="33"/>
    </row>
    <row r="21" spans="1:28" x14ac:dyDescent="0.25">
      <c r="A21" s="33" t="s">
        <v>368</v>
      </c>
      <c r="B21" s="33">
        <v>2021</v>
      </c>
      <c r="C21" s="33" t="s">
        <v>374</v>
      </c>
      <c r="D21" s="33">
        <v>400</v>
      </c>
      <c r="E21" s="33" t="s">
        <v>38</v>
      </c>
      <c r="F21" s="33" t="s">
        <v>26</v>
      </c>
      <c r="G21" s="33" t="s">
        <v>35</v>
      </c>
      <c r="H21" s="33" t="s">
        <v>48</v>
      </c>
      <c r="I21" s="33" t="s">
        <v>49</v>
      </c>
      <c r="J21" s="33" t="s">
        <v>32</v>
      </c>
      <c r="K21" s="33" t="s">
        <v>50</v>
      </c>
      <c r="L21" s="33" t="s">
        <v>32</v>
      </c>
      <c r="M21" s="33">
        <v>1</v>
      </c>
      <c r="N21" s="33">
        <v>38</v>
      </c>
      <c r="O21" s="33"/>
      <c r="P21" s="36">
        <v>38</v>
      </c>
      <c r="Q21" s="33" t="s">
        <v>917</v>
      </c>
      <c r="R21" s="33" t="s">
        <v>36</v>
      </c>
      <c r="S21" s="33">
        <v>7</v>
      </c>
      <c r="T21" s="33">
        <v>11</v>
      </c>
      <c r="U21" s="33">
        <v>34</v>
      </c>
      <c r="V21" s="33">
        <f t="shared" si="3"/>
        <v>1.1176470588235294</v>
      </c>
      <c r="W21" s="15">
        <f t="shared" si="4"/>
        <v>3.4545454545454546</v>
      </c>
      <c r="X21" s="15">
        <f t="shared" si="5"/>
        <v>2.3368983957219251</v>
      </c>
      <c r="Y21" s="33" t="s">
        <v>337</v>
      </c>
      <c r="Z21" s="33" t="s">
        <v>60</v>
      </c>
      <c r="AA21" s="33">
        <v>40</v>
      </c>
      <c r="AB21" s="33"/>
    </row>
    <row r="22" spans="1:28" x14ac:dyDescent="0.25">
      <c r="A22" s="33" t="s">
        <v>369</v>
      </c>
      <c r="B22" s="33">
        <v>2021</v>
      </c>
      <c r="C22" s="33" t="s">
        <v>374</v>
      </c>
      <c r="D22" s="33">
        <v>400</v>
      </c>
      <c r="E22" s="33" t="s">
        <v>38</v>
      </c>
      <c r="F22" s="33" t="s">
        <v>26</v>
      </c>
      <c r="G22" s="33" t="s">
        <v>35</v>
      </c>
      <c r="H22" s="33" t="s">
        <v>48</v>
      </c>
      <c r="I22" s="33" t="s">
        <v>49</v>
      </c>
      <c r="J22" s="33" t="s">
        <v>32</v>
      </c>
      <c r="K22" s="33" t="s">
        <v>50</v>
      </c>
      <c r="L22" s="33" t="s">
        <v>32</v>
      </c>
      <c r="M22" s="33">
        <v>1</v>
      </c>
      <c r="N22" s="33">
        <v>38</v>
      </c>
      <c r="O22" s="33"/>
      <c r="P22" s="36">
        <v>38</v>
      </c>
      <c r="Q22" s="33" t="s">
        <v>917</v>
      </c>
      <c r="R22" s="33" t="s">
        <v>36</v>
      </c>
      <c r="S22" s="33">
        <v>7</v>
      </c>
      <c r="T22" s="33">
        <v>11</v>
      </c>
      <c r="U22" s="33">
        <v>34</v>
      </c>
      <c r="V22" s="33">
        <f t="shared" si="3"/>
        <v>1.1176470588235294</v>
      </c>
      <c r="W22" s="15">
        <f t="shared" si="4"/>
        <v>3.4545454545454546</v>
      </c>
      <c r="X22" s="15">
        <f t="shared" si="5"/>
        <v>2.3368983957219251</v>
      </c>
      <c r="Y22" s="33" t="s">
        <v>337</v>
      </c>
      <c r="Z22" s="33" t="s">
        <v>60</v>
      </c>
      <c r="AA22" s="33">
        <v>40</v>
      </c>
      <c r="AB22" s="33"/>
    </row>
    <row r="23" spans="1:28" x14ac:dyDescent="0.25">
      <c r="A23" s="33" t="s">
        <v>370</v>
      </c>
      <c r="B23" s="33">
        <v>2021</v>
      </c>
      <c r="C23" s="33" t="s">
        <v>58</v>
      </c>
      <c r="D23" s="33">
        <v>600</v>
      </c>
      <c r="E23" s="33" t="s">
        <v>375</v>
      </c>
      <c r="F23" s="33" t="s">
        <v>26</v>
      </c>
      <c r="G23" s="33" t="s">
        <v>625</v>
      </c>
      <c r="H23" s="33" t="s">
        <v>48</v>
      </c>
      <c r="I23" s="33" t="s">
        <v>49</v>
      </c>
      <c r="J23" s="33" t="s">
        <v>32</v>
      </c>
      <c r="K23" s="33" t="s">
        <v>50</v>
      </c>
      <c r="L23" s="33" t="s">
        <v>32</v>
      </c>
      <c r="M23" s="33">
        <v>1</v>
      </c>
      <c r="N23" s="33">
        <v>38</v>
      </c>
      <c r="O23" s="33"/>
      <c r="P23" s="36">
        <v>38</v>
      </c>
      <c r="Q23" s="33" t="s">
        <v>919</v>
      </c>
      <c r="R23" s="33" t="s">
        <v>158</v>
      </c>
      <c r="S23" s="33">
        <v>9</v>
      </c>
      <c r="T23" s="33">
        <v>11</v>
      </c>
      <c r="U23" s="33">
        <v>46</v>
      </c>
      <c r="V23" s="33">
        <f t="shared" si="3"/>
        <v>0.82608695652173914</v>
      </c>
      <c r="W23" s="15">
        <f t="shared" si="4"/>
        <v>3.4545454545454546</v>
      </c>
      <c r="X23" s="15">
        <f t="shared" si="5"/>
        <v>2.6284584980237153</v>
      </c>
      <c r="Y23" s="33" t="s">
        <v>337</v>
      </c>
      <c r="Z23" s="33" t="s">
        <v>60</v>
      </c>
      <c r="AA23" s="40" t="s">
        <v>355</v>
      </c>
      <c r="AB23" s="40" t="s">
        <v>356</v>
      </c>
    </row>
    <row r="24" spans="1:28" x14ac:dyDescent="0.25">
      <c r="A24" s="33" t="s">
        <v>371</v>
      </c>
      <c r="B24" s="33">
        <v>2021</v>
      </c>
      <c r="C24" s="33" t="s">
        <v>58</v>
      </c>
      <c r="D24" s="33">
        <v>490</v>
      </c>
      <c r="E24" s="33" t="s">
        <v>38</v>
      </c>
      <c r="F24" s="33" t="s">
        <v>26</v>
      </c>
      <c r="G24" s="33" t="s">
        <v>625</v>
      </c>
      <c r="H24" s="33" t="s">
        <v>48</v>
      </c>
      <c r="I24" s="33" t="s">
        <v>49</v>
      </c>
      <c r="J24" s="33" t="s">
        <v>32</v>
      </c>
      <c r="K24" s="33" t="s">
        <v>50</v>
      </c>
      <c r="L24" s="33" t="s">
        <v>32</v>
      </c>
      <c r="M24" s="33">
        <v>1</v>
      </c>
      <c r="N24" s="33">
        <v>38</v>
      </c>
      <c r="O24" s="33"/>
      <c r="P24" s="36">
        <v>38</v>
      </c>
      <c r="Q24" s="33" t="s">
        <v>917</v>
      </c>
      <c r="R24" s="33" t="s">
        <v>36</v>
      </c>
      <c r="S24" s="33">
        <v>7</v>
      </c>
      <c r="T24" s="33">
        <v>11</v>
      </c>
      <c r="U24" s="33">
        <v>32</v>
      </c>
      <c r="V24" s="33">
        <f t="shared" si="3"/>
        <v>1.1875</v>
      </c>
      <c r="W24" s="15">
        <f t="shared" si="4"/>
        <v>3.4545454545454546</v>
      </c>
      <c r="X24" s="15">
        <f t="shared" si="5"/>
        <v>2.2670454545454546</v>
      </c>
      <c r="Y24" s="33" t="s">
        <v>337</v>
      </c>
      <c r="Z24" s="33" t="s">
        <v>60</v>
      </c>
      <c r="AA24" s="40" t="s">
        <v>355</v>
      </c>
      <c r="AB24" s="40" t="s">
        <v>356</v>
      </c>
    </row>
    <row r="25" spans="1:28" x14ac:dyDescent="0.25">
      <c r="A25" s="33" t="s">
        <v>372</v>
      </c>
      <c r="B25" s="33">
        <v>2021</v>
      </c>
      <c r="C25" s="33" t="s">
        <v>58</v>
      </c>
      <c r="D25" s="33">
        <v>600</v>
      </c>
      <c r="E25" s="33" t="s">
        <v>158</v>
      </c>
      <c r="F25" s="33" t="s">
        <v>26</v>
      </c>
      <c r="G25" s="33" t="s">
        <v>625</v>
      </c>
      <c r="H25" s="33" t="s">
        <v>48</v>
      </c>
      <c r="I25" s="33" t="s">
        <v>49</v>
      </c>
      <c r="J25" s="33" t="s">
        <v>32</v>
      </c>
      <c r="K25" s="33" t="s">
        <v>50</v>
      </c>
      <c r="L25" s="33" t="s">
        <v>32</v>
      </c>
      <c r="M25" s="33">
        <v>1</v>
      </c>
      <c r="N25" s="33">
        <v>38</v>
      </c>
      <c r="O25" s="33"/>
      <c r="P25" s="36">
        <v>38</v>
      </c>
      <c r="Q25" s="33" t="s">
        <v>919</v>
      </c>
      <c r="R25" s="33" t="s">
        <v>158</v>
      </c>
      <c r="S25" s="33">
        <v>9</v>
      </c>
      <c r="T25" s="33">
        <v>11</v>
      </c>
      <c r="U25" s="33">
        <v>46</v>
      </c>
      <c r="V25" s="33">
        <f t="shared" si="3"/>
        <v>0.82608695652173914</v>
      </c>
      <c r="W25" s="15">
        <f t="shared" si="4"/>
        <v>3.4545454545454546</v>
      </c>
      <c r="X25" s="15">
        <f t="shared" si="5"/>
        <v>2.6284584980237153</v>
      </c>
      <c r="Y25" s="33" t="s">
        <v>337</v>
      </c>
      <c r="Z25" s="33" t="s">
        <v>60</v>
      </c>
      <c r="AA25" s="40" t="s">
        <v>355</v>
      </c>
      <c r="AB25" s="40" t="s">
        <v>356</v>
      </c>
    </row>
    <row r="26" spans="1:28" x14ac:dyDescent="0.25">
      <c r="A26" s="33" t="s">
        <v>373</v>
      </c>
      <c r="B26" s="33">
        <v>2021</v>
      </c>
      <c r="C26" s="33" t="s">
        <v>58</v>
      </c>
      <c r="D26" s="33">
        <v>490</v>
      </c>
      <c r="E26" s="33" t="s">
        <v>38</v>
      </c>
      <c r="F26" s="33" t="s">
        <v>26</v>
      </c>
      <c r="G26" s="33" t="s">
        <v>625</v>
      </c>
      <c r="H26" s="33" t="s">
        <v>48</v>
      </c>
      <c r="I26" s="33" t="s">
        <v>49</v>
      </c>
      <c r="J26" s="33" t="s">
        <v>32</v>
      </c>
      <c r="K26" s="33" t="s">
        <v>50</v>
      </c>
      <c r="L26" s="33" t="s">
        <v>32</v>
      </c>
      <c r="M26" s="33">
        <v>1</v>
      </c>
      <c r="N26" s="33">
        <v>38</v>
      </c>
      <c r="O26" s="33"/>
      <c r="P26" s="36">
        <v>38</v>
      </c>
      <c r="Q26" s="33" t="s">
        <v>917</v>
      </c>
      <c r="R26" s="33" t="s">
        <v>36</v>
      </c>
      <c r="S26" s="33">
        <v>7</v>
      </c>
      <c r="T26" s="33">
        <v>11</v>
      </c>
      <c r="U26" s="33">
        <v>32</v>
      </c>
      <c r="V26" s="33">
        <f t="shared" si="3"/>
        <v>1.1875</v>
      </c>
      <c r="W26" s="15">
        <f t="shared" si="4"/>
        <v>3.4545454545454546</v>
      </c>
      <c r="X26" s="15">
        <f t="shared" si="5"/>
        <v>2.2670454545454546</v>
      </c>
      <c r="Y26" s="33" t="s">
        <v>337</v>
      </c>
      <c r="Z26" s="33" t="s">
        <v>60</v>
      </c>
      <c r="AA26" s="40" t="s">
        <v>355</v>
      </c>
      <c r="AB26" s="40" t="s">
        <v>356</v>
      </c>
    </row>
  </sheetData>
  <conditionalFormatting sqref="V2:V26">
    <cfRule type="aboveAverage" dxfId="29" priority="6" aboveAverage="0" stdDev="1"/>
    <cfRule type="aboveAverage" dxfId="28" priority="7" stdDev="1"/>
  </conditionalFormatting>
  <conditionalFormatting sqref="W2:W26">
    <cfRule type="aboveAverage" dxfId="27" priority="8" aboveAverage="0" stdDev="1"/>
    <cfRule type="aboveAverage" dxfId="26" priority="9" stdDev="1"/>
  </conditionalFormatting>
  <conditionalFormatting sqref="X2:X2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opLeftCell="G1" workbookViewId="0">
      <selection activeCell="AC28" sqref="AC28"/>
    </sheetView>
  </sheetViews>
  <sheetFormatPr defaultRowHeight="15" x14ac:dyDescent="0.25"/>
  <cols>
    <col min="1" max="1" width="5.28515625" customWidth="1"/>
    <col min="2" max="2" width="23.28515625" customWidth="1"/>
    <col min="3" max="3" width="5.28515625" customWidth="1"/>
    <col min="4" max="4" width="11.85546875" customWidth="1"/>
    <col min="6" max="6" width="22.28515625" customWidth="1"/>
    <col min="7" max="7" width="13.28515625" customWidth="1"/>
    <col min="8" max="8" width="17.42578125" customWidth="1"/>
    <col min="10" max="10" width="27.42578125" customWidth="1"/>
    <col min="11" max="11" width="5.5703125" customWidth="1"/>
    <col min="12" max="12" width="16.140625" customWidth="1"/>
    <col min="13" max="13" width="23.140625" customWidth="1"/>
    <col min="14" max="17" width="5.42578125" customWidth="1"/>
    <col min="18" max="18" width="9" customWidth="1"/>
    <col min="19" max="21" width="4.28515625" customWidth="1"/>
    <col min="22" max="23" width="5.5703125" customWidth="1"/>
    <col min="24" max="24" width="6.42578125" customWidth="1"/>
    <col min="25" max="25" width="8.7109375" customWidth="1"/>
    <col min="26" max="26" width="20.42578125" customWidth="1"/>
    <col min="27" max="27" width="15.85546875" customWidth="1"/>
    <col min="29" max="29" width="15.5703125" customWidth="1"/>
    <col min="30" max="30" width="23.28515625" customWidth="1"/>
  </cols>
  <sheetData>
    <row r="1" spans="1:31" x14ac:dyDescent="0.25">
      <c r="A1" t="s">
        <v>127</v>
      </c>
      <c r="B1" s="35" t="s">
        <v>3</v>
      </c>
      <c r="C1" s="35" t="s">
        <v>10</v>
      </c>
      <c r="D1" s="35" t="s">
        <v>124</v>
      </c>
      <c r="E1" s="35" t="s">
        <v>125</v>
      </c>
      <c r="F1" s="35" t="s">
        <v>4</v>
      </c>
      <c r="G1" s="35" t="s">
        <v>24</v>
      </c>
      <c r="H1" s="35" t="s">
        <v>25</v>
      </c>
      <c r="I1" s="35" t="s">
        <v>44</v>
      </c>
      <c r="J1" s="35" t="s">
        <v>5</v>
      </c>
      <c r="K1" s="35" t="s">
        <v>18</v>
      </c>
      <c r="L1" s="35" t="s">
        <v>192</v>
      </c>
      <c r="M1" s="35" t="s">
        <v>16</v>
      </c>
      <c r="N1" s="35" t="s">
        <v>33</v>
      </c>
      <c r="O1" s="35" t="s">
        <v>113</v>
      </c>
      <c r="P1" s="35" t="s">
        <v>114</v>
      </c>
      <c r="Q1" s="35" t="s">
        <v>115</v>
      </c>
      <c r="R1" s="35" t="s">
        <v>934</v>
      </c>
      <c r="S1" s="35" t="s">
        <v>6</v>
      </c>
      <c r="T1" s="35" t="s">
        <v>34</v>
      </c>
      <c r="U1" s="35" t="s">
        <v>110</v>
      </c>
      <c r="V1" s="35" t="s">
        <v>111</v>
      </c>
      <c r="W1" s="35" t="s">
        <v>358</v>
      </c>
      <c r="X1" s="35" t="s">
        <v>357</v>
      </c>
      <c r="Y1" s="35" t="s">
        <v>935</v>
      </c>
      <c r="Z1" s="35" t="s">
        <v>7</v>
      </c>
      <c r="AA1" s="35" t="s">
        <v>21</v>
      </c>
      <c r="AB1" s="35" t="s">
        <v>126</v>
      </c>
      <c r="AC1" s="35" t="s">
        <v>218</v>
      </c>
      <c r="AD1" s="35" t="s">
        <v>216</v>
      </c>
      <c r="AE1" s="35"/>
    </row>
    <row r="2" spans="1:31" x14ac:dyDescent="0.25">
      <c r="A2" s="33"/>
      <c r="B2" s="33" t="s">
        <v>572</v>
      </c>
      <c r="C2" s="33"/>
      <c r="D2" s="33" t="s">
        <v>596</v>
      </c>
      <c r="E2" s="33">
        <v>380</v>
      </c>
      <c r="F2" s="33" t="s">
        <v>883</v>
      </c>
      <c r="G2" s="33" t="s">
        <v>35</v>
      </c>
      <c r="H2" s="33" t="s">
        <v>35</v>
      </c>
      <c r="I2" s="33" t="s">
        <v>48</v>
      </c>
      <c r="J2" s="33" t="s">
        <v>36</v>
      </c>
      <c r="K2" s="33" t="s">
        <v>32</v>
      </c>
      <c r="L2" s="33" t="s">
        <v>611</v>
      </c>
      <c r="M2" s="33" t="s">
        <v>32</v>
      </c>
      <c r="N2" s="33">
        <v>3</v>
      </c>
      <c r="O2" s="33">
        <v>24</v>
      </c>
      <c r="P2" s="33">
        <v>34</v>
      </c>
      <c r="Q2" s="33">
        <v>42</v>
      </c>
      <c r="R2" s="33" t="s">
        <v>917</v>
      </c>
      <c r="S2" s="33" t="s">
        <v>629</v>
      </c>
      <c r="T2" s="33">
        <v>7</v>
      </c>
      <c r="U2" s="33">
        <v>13</v>
      </c>
      <c r="V2" s="33">
        <v>28</v>
      </c>
      <c r="W2" s="33">
        <f t="shared" ref="W2:W39" si="0">O2/V2</f>
        <v>0.8571428571428571</v>
      </c>
      <c r="X2" s="15">
        <f t="shared" ref="X2:X39" si="1">Q2/U2</f>
        <v>3.2307692307692308</v>
      </c>
      <c r="Y2" s="15">
        <f t="shared" ref="Y2:Y39" si="2">X2-W2</f>
        <v>2.3736263736263736</v>
      </c>
      <c r="Z2" s="33" t="s">
        <v>32</v>
      </c>
      <c r="AA2" s="33" t="s">
        <v>52</v>
      </c>
      <c r="AB2" s="40" t="s">
        <v>612</v>
      </c>
      <c r="AC2" s="41" t="s">
        <v>613</v>
      </c>
    </row>
    <row r="3" spans="1:31" x14ac:dyDescent="0.25">
      <c r="A3" s="33"/>
      <c r="B3" s="33" t="s">
        <v>573</v>
      </c>
      <c r="C3" s="33"/>
      <c r="D3" s="33" t="s">
        <v>596</v>
      </c>
      <c r="E3" s="33">
        <v>380</v>
      </c>
      <c r="F3" s="33" t="s">
        <v>883</v>
      </c>
      <c r="G3" s="33" t="s">
        <v>35</v>
      </c>
      <c r="H3" s="33" t="s">
        <v>35</v>
      </c>
      <c r="I3" s="33" t="s">
        <v>48</v>
      </c>
      <c r="J3" s="33" t="s">
        <v>36</v>
      </c>
      <c r="K3" s="33" t="s">
        <v>32</v>
      </c>
      <c r="L3" s="33" t="s">
        <v>611</v>
      </c>
      <c r="M3" s="33" t="s">
        <v>32</v>
      </c>
      <c r="N3" s="33">
        <v>3</v>
      </c>
      <c r="O3" s="33">
        <v>24</v>
      </c>
      <c r="P3" s="33">
        <v>34</v>
      </c>
      <c r="Q3" s="33">
        <v>42</v>
      </c>
      <c r="R3" s="33" t="s">
        <v>917</v>
      </c>
      <c r="S3" s="33" t="s">
        <v>629</v>
      </c>
      <c r="T3" s="33">
        <v>7</v>
      </c>
      <c r="U3" s="33">
        <v>13</v>
      </c>
      <c r="V3" s="33">
        <v>28</v>
      </c>
      <c r="W3" s="33">
        <f t="shared" si="0"/>
        <v>0.8571428571428571</v>
      </c>
      <c r="X3" s="15">
        <f t="shared" si="1"/>
        <v>3.2307692307692308</v>
      </c>
      <c r="Y3" s="15">
        <f t="shared" si="2"/>
        <v>2.3736263736263736</v>
      </c>
      <c r="Z3" s="33" t="s">
        <v>32</v>
      </c>
      <c r="AA3" s="33" t="s">
        <v>52</v>
      </c>
      <c r="AB3" s="40" t="s">
        <v>612</v>
      </c>
      <c r="AC3" s="41" t="s">
        <v>613</v>
      </c>
    </row>
    <row r="4" spans="1:31" x14ac:dyDescent="0.25">
      <c r="A4" s="33"/>
      <c r="B4" s="33" t="s">
        <v>574</v>
      </c>
      <c r="C4" s="33"/>
      <c r="D4" s="33" t="s">
        <v>58</v>
      </c>
      <c r="E4" s="33">
        <v>600</v>
      </c>
      <c r="F4" s="33" t="s">
        <v>886</v>
      </c>
      <c r="G4" s="33" t="s">
        <v>26</v>
      </c>
      <c r="H4" s="33" t="s">
        <v>32</v>
      </c>
      <c r="I4" s="33" t="s">
        <v>45</v>
      </c>
      <c r="J4" s="35" t="s">
        <v>453</v>
      </c>
      <c r="K4" s="33" t="s">
        <v>32</v>
      </c>
      <c r="L4" s="33" t="s">
        <v>50</v>
      </c>
      <c r="M4" s="33" t="s">
        <v>614</v>
      </c>
      <c r="N4" s="33">
        <v>3</v>
      </c>
      <c r="O4" s="33">
        <v>28</v>
      </c>
      <c r="P4" s="33">
        <v>38</v>
      </c>
      <c r="Q4" s="33">
        <v>48</v>
      </c>
      <c r="R4" s="33" t="s">
        <v>917</v>
      </c>
      <c r="S4" s="33" t="s">
        <v>872</v>
      </c>
      <c r="T4" s="33">
        <v>8</v>
      </c>
      <c r="U4" s="33">
        <v>12</v>
      </c>
      <c r="V4" s="33">
        <v>32</v>
      </c>
      <c r="W4" s="33">
        <f t="shared" si="0"/>
        <v>0.875</v>
      </c>
      <c r="X4" s="15">
        <f t="shared" si="1"/>
        <v>4</v>
      </c>
      <c r="Y4" s="15">
        <f t="shared" si="2"/>
        <v>3.125</v>
      </c>
      <c r="Z4" s="33" t="s">
        <v>865</v>
      </c>
      <c r="AA4" s="33" t="s">
        <v>46</v>
      </c>
      <c r="AB4" s="40" t="s">
        <v>615</v>
      </c>
      <c r="AC4" s="41" t="s">
        <v>356</v>
      </c>
    </row>
    <row r="5" spans="1:31" x14ac:dyDescent="0.25">
      <c r="A5" s="33"/>
      <c r="B5" s="33" t="s">
        <v>575</v>
      </c>
      <c r="C5" s="33"/>
      <c r="D5" s="33" t="s">
        <v>58</v>
      </c>
      <c r="E5" s="33">
        <v>600</v>
      </c>
      <c r="F5" s="33" t="s">
        <v>886</v>
      </c>
      <c r="G5" s="33" t="s">
        <v>26</v>
      </c>
      <c r="H5" s="33" t="s">
        <v>32</v>
      </c>
      <c r="I5" s="33" t="s">
        <v>45</v>
      </c>
      <c r="J5" s="35" t="s">
        <v>453</v>
      </c>
      <c r="K5" s="33" t="s">
        <v>32</v>
      </c>
      <c r="L5" s="33" t="s">
        <v>50</v>
      </c>
      <c r="M5" s="33" t="s">
        <v>614</v>
      </c>
      <c r="N5" s="33">
        <v>3</v>
      </c>
      <c r="O5" s="33">
        <v>28</v>
      </c>
      <c r="P5" s="33">
        <v>38</v>
      </c>
      <c r="Q5" s="33">
        <v>48</v>
      </c>
      <c r="R5" s="33" t="s">
        <v>917</v>
      </c>
      <c r="S5" s="33" t="s">
        <v>872</v>
      </c>
      <c r="T5" s="33">
        <v>8</v>
      </c>
      <c r="U5" s="33">
        <v>12</v>
      </c>
      <c r="V5" s="33">
        <v>32</v>
      </c>
      <c r="W5" s="33">
        <f t="shared" si="0"/>
        <v>0.875</v>
      </c>
      <c r="X5" s="15">
        <f t="shared" si="1"/>
        <v>4</v>
      </c>
      <c r="Y5" s="15">
        <f t="shared" si="2"/>
        <v>3.125</v>
      </c>
      <c r="Z5" s="33" t="s">
        <v>865</v>
      </c>
      <c r="AA5" s="33" t="s">
        <v>46</v>
      </c>
      <c r="AB5" s="40" t="s">
        <v>615</v>
      </c>
      <c r="AC5" s="41" t="s">
        <v>356</v>
      </c>
    </row>
    <row r="6" spans="1:31" x14ac:dyDescent="0.25">
      <c r="A6" s="33"/>
      <c r="B6" s="33" t="s">
        <v>576</v>
      </c>
      <c r="C6" s="33"/>
      <c r="D6" s="33" t="s">
        <v>58</v>
      </c>
      <c r="E6" s="33">
        <v>500</v>
      </c>
      <c r="F6" s="33" t="s">
        <v>42</v>
      </c>
      <c r="G6" s="33" t="s">
        <v>26</v>
      </c>
      <c r="H6" s="33" t="s">
        <v>35</v>
      </c>
      <c r="I6" s="33" t="s">
        <v>48</v>
      </c>
      <c r="J6" s="33" t="s">
        <v>496</v>
      </c>
      <c r="K6" s="33" t="s">
        <v>32</v>
      </c>
      <c r="L6" s="33" t="s">
        <v>50</v>
      </c>
      <c r="M6" s="33" t="s">
        <v>32</v>
      </c>
      <c r="N6" s="33">
        <v>3</v>
      </c>
      <c r="O6" s="33">
        <v>28</v>
      </c>
      <c r="P6" s="33">
        <v>38</v>
      </c>
      <c r="Q6" s="33">
        <v>48</v>
      </c>
      <c r="R6" s="33" t="s">
        <v>917</v>
      </c>
      <c r="S6" s="33" t="s">
        <v>629</v>
      </c>
      <c r="T6" s="33">
        <v>7</v>
      </c>
      <c r="U6" s="33">
        <v>14</v>
      </c>
      <c r="V6" s="33">
        <v>34</v>
      </c>
      <c r="W6" s="33">
        <f t="shared" si="0"/>
        <v>0.82352941176470584</v>
      </c>
      <c r="X6" s="15">
        <f t="shared" si="1"/>
        <v>3.4285714285714284</v>
      </c>
      <c r="Y6" s="15">
        <f t="shared" si="2"/>
        <v>2.6050420168067223</v>
      </c>
      <c r="Z6" s="33" t="s">
        <v>860</v>
      </c>
      <c r="AA6" s="33" t="s">
        <v>46</v>
      </c>
      <c r="AB6" s="40" t="s">
        <v>615</v>
      </c>
      <c r="AC6" s="41" t="s">
        <v>356</v>
      </c>
    </row>
    <row r="7" spans="1:31" x14ac:dyDescent="0.25">
      <c r="A7" s="33"/>
      <c r="B7" s="33" t="s">
        <v>577</v>
      </c>
      <c r="C7" s="33"/>
      <c r="D7" s="33" t="s">
        <v>58</v>
      </c>
      <c r="E7" s="33">
        <v>500</v>
      </c>
      <c r="F7" s="33" t="s">
        <v>42</v>
      </c>
      <c r="G7" s="33" t="s">
        <v>26</v>
      </c>
      <c r="H7" s="33" t="s">
        <v>35</v>
      </c>
      <c r="I7" s="33" t="s">
        <v>48</v>
      </c>
      <c r="J7" s="33" t="s">
        <v>496</v>
      </c>
      <c r="K7" s="33" t="s">
        <v>32</v>
      </c>
      <c r="L7" s="33" t="s">
        <v>50</v>
      </c>
      <c r="M7" s="33" t="s">
        <v>32</v>
      </c>
      <c r="N7" s="33">
        <v>3</v>
      </c>
      <c r="O7" s="33">
        <v>28</v>
      </c>
      <c r="P7" s="33">
        <v>38</v>
      </c>
      <c r="Q7" s="38">
        <v>48</v>
      </c>
      <c r="R7" s="33" t="s">
        <v>917</v>
      </c>
      <c r="S7" s="33" t="s">
        <v>629</v>
      </c>
      <c r="T7" s="33">
        <v>7</v>
      </c>
      <c r="U7" s="33">
        <v>14</v>
      </c>
      <c r="V7" s="33">
        <v>34</v>
      </c>
      <c r="W7" s="33">
        <f t="shared" si="0"/>
        <v>0.82352941176470584</v>
      </c>
      <c r="X7" s="15">
        <f t="shared" si="1"/>
        <v>3.4285714285714284</v>
      </c>
      <c r="Y7" s="15">
        <f t="shared" si="2"/>
        <v>2.6050420168067223</v>
      </c>
      <c r="Z7" s="33" t="s">
        <v>860</v>
      </c>
      <c r="AA7" s="33" t="s">
        <v>46</v>
      </c>
      <c r="AB7" s="40" t="s">
        <v>615</v>
      </c>
      <c r="AC7" s="41" t="s">
        <v>356</v>
      </c>
    </row>
    <row r="8" spans="1:31" x14ac:dyDescent="0.25">
      <c r="A8" s="33"/>
      <c r="B8" s="33" t="s">
        <v>578</v>
      </c>
      <c r="C8" s="33"/>
      <c r="D8" s="33" t="s">
        <v>11</v>
      </c>
      <c r="E8" s="33">
        <v>850</v>
      </c>
      <c r="F8" s="33" t="s">
        <v>876</v>
      </c>
      <c r="G8" s="33" t="s">
        <v>26</v>
      </c>
      <c r="H8" s="33" t="s">
        <v>137</v>
      </c>
      <c r="I8" s="33" t="s">
        <v>48</v>
      </c>
      <c r="J8" s="33" t="s">
        <v>618</v>
      </c>
      <c r="K8" s="33" t="s">
        <v>616</v>
      </c>
      <c r="L8" s="33" t="s">
        <v>50</v>
      </c>
      <c r="M8" s="33" t="s">
        <v>617</v>
      </c>
      <c r="N8" s="33">
        <v>2</v>
      </c>
      <c r="O8" s="33">
        <v>30</v>
      </c>
      <c r="P8" s="33"/>
      <c r="Q8" s="38">
        <v>46</v>
      </c>
      <c r="R8" s="33" t="s">
        <v>919</v>
      </c>
      <c r="S8" s="33" t="s">
        <v>868</v>
      </c>
      <c r="T8" s="33">
        <v>9</v>
      </c>
      <c r="U8" s="33">
        <v>11</v>
      </c>
      <c r="V8" s="33">
        <v>34</v>
      </c>
      <c r="W8" s="33">
        <f t="shared" si="0"/>
        <v>0.88235294117647056</v>
      </c>
      <c r="X8" s="15">
        <f t="shared" si="1"/>
        <v>4.1818181818181817</v>
      </c>
      <c r="Y8" s="15">
        <f t="shared" si="2"/>
        <v>3.2994652406417111</v>
      </c>
      <c r="Z8" s="33" t="s">
        <v>619</v>
      </c>
      <c r="AA8" s="33" t="s">
        <v>61</v>
      </c>
      <c r="AB8" s="42">
        <v>35</v>
      </c>
      <c r="AC8" s="33"/>
    </row>
    <row r="9" spans="1:31" x14ac:dyDescent="0.25">
      <c r="A9" s="33" t="s">
        <v>118</v>
      </c>
      <c r="B9" s="33" t="s">
        <v>581</v>
      </c>
      <c r="C9" s="33"/>
      <c r="D9" s="33" t="s">
        <v>11</v>
      </c>
      <c r="E9" s="33">
        <v>850</v>
      </c>
      <c r="F9" s="33" t="s">
        <v>876</v>
      </c>
      <c r="G9" s="33" t="s">
        <v>26</v>
      </c>
      <c r="H9" s="33" t="s">
        <v>137</v>
      </c>
      <c r="I9" s="33" t="s">
        <v>48</v>
      </c>
      <c r="J9" s="33" t="s">
        <v>618</v>
      </c>
      <c r="K9" s="33" t="s">
        <v>616</v>
      </c>
      <c r="L9" s="33" t="s">
        <v>50</v>
      </c>
      <c r="M9" s="33" t="s">
        <v>617</v>
      </c>
      <c r="N9" s="33">
        <v>2</v>
      </c>
      <c r="O9" s="33">
        <v>30</v>
      </c>
      <c r="P9" s="33"/>
      <c r="Q9" s="38">
        <v>46</v>
      </c>
      <c r="R9" s="33" t="s">
        <v>919</v>
      </c>
      <c r="S9" s="33" t="s">
        <v>868</v>
      </c>
      <c r="T9" s="33">
        <v>9</v>
      </c>
      <c r="U9" s="33">
        <v>11</v>
      </c>
      <c r="V9" s="33">
        <v>34</v>
      </c>
      <c r="W9" s="33">
        <f t="shared" si="0"/>
        <v>0.88235294117647056</v>
      </c>
      <c r="X9" s="15">
        <f t="shared" si="1"/>
        <v>4.1818181818181817</v>
      </c>
      <c r="Y9" s="15">
        <f t="shared" si="2"/>
        <v>3.2994652406417111</v>
      </c>
      <c r="Z9" s="33" t="s">
        <v>619</v>
      </c>
      <c r="AA9" s="33" t="s">
        <v>61</v>
      </c>
      <c r="AB9" s="42">
        <v>35</v>
      </c>
      <c r="AC9" s="33"/>
    </row>
    <row r="10" spans="1:31" x14ac:dyDescent="0.25">
      <c r="A10" s="33"/>
      <c r="B10" s="33" t="s">
        <v>579</v>
      </c>
      <c r="C10" s="33"/>
      <c r="D10" s="33" t="s">
        <v>11</v>
      </c>
      <c r="E10" s="33">
        <v>600</v>
      </c>
      <c r="F10" s="33" t="s">
        <v>881</v>
      </c>
      <c r="G10" s="33" t="s">
        <v>26</v>
      </c>
      <c r="H10" s="33" t="s">
        <v>35</v>
      </c>
      <c r="I10" s="33" t="s">
        <v>48</v>
      </c>
      <c r="J10" s="35" t="s">
        <v>453</v>
      </c>
      <c r="K10" s="33" t="s">
        <v>620</v>
      </c>
      <c r="L10" s="33" t="s">
        <v>50</v>
      </c>
      <c r="M10" s="35" t="s">
        <v>456</v>
      </c>
      <c r="N10" s="33">
        <v>2</v>
      </c>
      <c r="O10" s="33">
        <v>30</v>
      </c>
      <c r="P10" s="33"/>
      <c r="Q10" s="38">
        <v>46</v>
      </c>
      <c r="R10" s="33" t="s">
        <v>919</v>
      </c>
      <c r="S10" s="33" t="s">
        <v>501</v>
      </c>
      <c r="T10" s="33">
        <v>8</v>
      </c>
      <c r="U10" s="33">
        <v>11</v>
      </c>
      <c r="V10" s="33">
        <v>34</v>
      </c>
      <c r="W10" s="33">
        <f t="shared" si="0"/>
        <v>0.88235294117647056</v>
      </c>
      <c r="X10" s="15">
        <f t="shared" si="1"/>
        <v>4.1818181818181817</v>
      </c>
      <c r="Y10" s="15">
        <f t="shared" si="2"/>
        <v>3.2994652406417111</v>
      </c>
      <c r="Z10" s="33" t="s">
        <v>619</v>
      </c>
      <c r="AA10" s="33" t="s">
        <v>61</v>
      </c>
      <c r="AB10" s="42">
        <v>35</v>
      </c>
      <c r="AC10" s="42"/>
    </row>
    <row r="11" spans="1:31" x14ac:dyDescent="0.25">
      <c r="A11" s="33" t="s">
        <v>118</v>
      </c>
      <c r="B11" s="33" t="s">
        <v>580</v>
      </c>
      <c r="C11" s="33"/>
      <c r="D11" s="33" t="s">
        <v>11</v>
      </c>
      <c r="E11" s="33">
        <v>600</v>
      </c>
      <c r="F11" s="33" t="s">
        <v>881</v>
      </c>
      <c r="G11" s="33" t="s">
        <v>26</v>
      </c>
      <c r="H11" s="33" t="s">
        <v>35</v>
      </c>
      <c r="I11" s="33" t="s">
        <v>48</v>
      </c>
      <c r="J11" s="35" t="s">
        <v>453</v>
      </c>
      <c r="K11" s="33" t="s">
        <v>620</v>
      </c>
      <c r="L11" s="33" t="s">
        <v>50</v>
      </c>
      <c r="M11" s="35" t="s">
        <v>456</v>
      </c>
      <c r="N11" s="33">
        <v>2</v>
      </c>
      <c r="O11" s="33">
        <v>30</v>
      </c>
      <c r="P11" s="33"/>
      <c r="Q11" s="38">
        <v>46</v>
      </c>
      <c r="R11" s="33" t="s">
        <v>919</v>
      </c>
      <c r="S11" s="33" t="s">
        <v>501</v>
      </c>
      <c r="T11" s="33">
        <v>8</v>
      </c>
      <c r="U11" s="33">
        <v>11</v>
      </c>
      <c r="V11" s="33">
        <v>34</v>
      </c>
      <c r="W11" s="33">
        <f t="shared" si="0"/>
        <v>0.88235294117647056</v>
      </c>
      <c r="X11" s="15">
        <f t="shared" si="1"/>
        <v>4.1818181818181817</v>
      </c>
      <c r="Y11" s="15">
        <f t="shared" si="2"/>
        <v>3.2994652406417111</v>
      </c>
      <c r="Z11" s="33" t="s">
        <v>619</v>
      </c>
      <c r="AA11" s="33" t="s">
        <v>61</v>
      </c>
      <c r="AB11" s="42">
        <v>35</v>
      </c>
      <c r="AC11" s="42"/>
    </row>
    <row r="12" spans="1:31" x14ac:dyDescent="0.25">
      <c r="A12" s="33"/>
      <c r="B12" s="33" t="s">
        <v>582</v>
      </c>
      <c r="C12" s="33"/>
      <c r="D12" s="33" t="s">
        <v>11</v>
      </c>
      <c r="E12" s="33">
        <v>460</v>
      </c>
      <c r="F12" s="33" t="s">
        <v>42</v>
      </c>
      <c r="G12" s="33" t="s">
        <v>26</v>
      </c>
      <c r="H12" s="33" t="s">
        <v>35</v>
      </c>
      <c r="I12" s="33" t="s">
        <v>48</v>
      </c>
      <c r="J12" s="33" t="s">
        <v>496</v>
      </c>
      <c r="K12" s="33" t="s">
        <v>620</v>
      </c>
      <c r="L12" s="33" t="s">
        <v>50</v>
      </c>
      <c r="M12" s="33" t="s">
        <v>32</v>
      </c>
      <c r="N12" s="33">
        <v>3</v>
      </c>
      <c r="O12" s="33">
        <v>28</v>
      </c>
      <c r="P12" s="33">
        <v>38</v>
      </c>
      <c r="Q12" s="38">
        <v>48</v>
      </c>
      <c r="R12" s="33" t="s">
        <v>917</v>
      </c>
      <c r="S12" s="33" t="s">
        <v>629</v>
      </c>
      <c r="T12" s="33">
        <v>7</v>
      </c>
      <c r="U12" s="33">
        <v>12</v>
      </c>
      <c r="V12" s="33">
        <v>32</v>
      </c>
      <c r="W12" s="33">
        <f t="shared" si="0"/>
        <v>0.875</v>
      </c>
      <c r="X12" s="15">
        <f t="shared" si="1"/>
        <v>4</v>
      </c>
      <c r="Y12" s="15">
        <f t="shared" si="2"/>
        <v>3.125</v>
      </c>
      <c r="Z12" s="33" t="s">
        <v>621</v>
      </c>
      <c r="AA12" s="33" t="s">
        <v>52</v>
      </c>
      <c r="AB12" s="42">
        <v>32</v>
      </c>
      <c r="AC12" s="42"/>
    </row>
    <row r="13" spans="1:31" x14ac:dyDescent="0.25">
      <c r="A13" s="33"/>
      <c r="B13" s="33" t="s">
        <v>583</v>
      </c>
      <c r="C13" s="33"/>
      <c r="D13" s="33" t="s">
        <v>11</v>
      </c>
      <c r="E13" s="33">
        <v>460</v>
      </c>
      <c r="F13" s="33" t="s">
        <v>42</v>
      </c>
      <c r="G13" s="33" t="s">
        <v>26</v>
      </c>
      <c r="H13" s="33" t="s">
        <v>35</v>
      </c>
      <c r="I13" s="33" t="s">
        <v>48</v>
      </c>
      <c r="J13" s="33" t="s">
        <v>496</v>
      </c>
      <c r="K13" s="33" t="s">
        <v>620</v>
      </c>
      <c r="L13" s="33" t="s">
        <v>50</v>
      </c>
      <c r="M13" s="33" t="s">
        <v>32</v>
      </c>
      <c r="N13" s="33">
        <v>3</v>
      </c>
      <c r="O13" s="33">
        <v>28</v>
      </c>
      <c r="P13" s="33">
        <v>38</v>
      </c>
      <c r="Q13" s="38">
        <v>48</v>
      </c>
      <c r="R13" s="33" t="s">
        <v>917</v>
      </c>
      <c r="S13" s="33" t="s">
        <v>629</v>
      </c>
      <c r="T13" s="33">
        <v>7</v>
      </c>
      <c r="U13" s="33">
        <v>12</v>
      </c>
      <c r="V13" s="33">
        <v>32</v>
      </c>
      <c r="W13" s="33">
        <f t="shared" si="0"/>
        <v>0.875</v>
      </c>
      <c r="X13" s="15">
        <f t="shared" si="1"/>
        <v>4</v>
      </c>
      <c r="Y13" s="15">
        <f t="shared" si="2"/>
        <v>3.125</v>
      </c>
      <c r="Z13" s="33" t="s">
        <v>621</v>
      </c>
      <c r="AA13" s="33" t="s">
        <v>52</v>
      </c>
      <c r="AB13" s="42">
        <v>32</v>
      </c>
      <c r="AC13" s="42"/>
    </row>
    <row r="14" spans="1:31" x14ac:dyDescent="0.25">
      <c r="A14" s="33"/>
      <c r="B14" s="33" t="s">
        <v>584</v>
      </c>
      <c r="C14" s="33"/>
      <c r="D14" s="33" t="s">
        <v>58</v>
      </c>
      <c r="E14" s="33">
        <v>650</v>
      </c>
      <c r="F14" s="33" t="s">
        <v>622</v>
      </c>
      <c r="G14" s="33" t="s">
        <v>26</v>
      </c>
      <c r="H14" s="33" t="s">
        <v>35</v>
      </c>
      <c r="I14" s="33" t="s">
        <v>48</v>
      </c>
      <c r="J14" s="33" t="s">
        <v>49</v>
      </c>
      <c r="K14" s="33" t="s">
        <v>32</v>
      </c>
      <c r="L14" s="33" t="s">
        <v>50</v>
      </c>
      <c r="M14" s="33" t="s">
        <v>32</v>
      </c>
      <c r="N14" s="33">
        <v>1</v>
      </c>
      <c r="O14" s="33">
        <v>42</v>
      </c>
      <c r="P14" s="33"/>
      <c r="Q14" s="36">
        <v>42</v>
      </c>
      <c r="R14" s="33" t="s">
        <v>919</v>
      </c>
      <c r="S14" s="33" t="s">
        <v>623</v>
      </c>
      <c r="T14" s="33">
        <v>9</v>
      </c>
      <c r="U14" s="33">
        <v>11</v>
      </c>
      <c r="V14" s="33">
        <v>36</v>
      </c>
      <c r="W14" s="33">
        <f t="shared" si="0"/>
        <v>1.1666666666666667</v>
      </c>
      <c r="X14" s="15">
        <f t="shared" si="1"/>
        <v>3.8181818181818183</v>
      </c>
      <c r="Y14" s="15">
        <f t="shared" si="2"/>
        <v>2.6515151515151514</v>
      </c>
      <c r="Z14" s="33" t="s">
        <v>206</v>
      </c>
      <c r="AA14" s="33" t="s">
        <v>61</v>
      </c>
      <c r="AB14" s="40" t="s">
        <v>355</v>
      </c>
      <c r="AC14" s="41" t="s">
        <v>356</v>
      </c>
    </row>
    <row r="15" spans="1:31" x14ac:dyDescent="0.25">
      <c r="A15" s="33"/>
      <c r="B15" s="33" t="s">
        <v>585</v>
      </c>
      <c r="C15" s="33"/>
      <c r="D15" s="33" t="s">
        <v>58</v>
      </c>
      <c r="E15" s="33">
        <v>650</v>
      </c>
      <c r="F15" s="33" t="s">
        <v>622</v>
      </c>
      <c r="G15" s="33" t="s">
        <v>26</v>
      </c>
      <c r="H15" s="33" t="s">
        <v>35</v>
      </c>
      <c r="I15" s="33" t="s">
        <v>48</v>
      </c>
      <c r="J15" s="33" t="s">
        <v>49</v>
      </c>
      <c r="K15" s="33" t="s">
        <v>32</v>
      </c>
      <c r="L15" s="33" t="s">
        <v>50</v>
      </c>
      <c r="M15" s="33" t="s">
        <v>32</v>
      </c>
      <c r="N15" s="33">
        <v>1</v>
      </c>
      <c r="O15" s="33">
        <v>42</v>
      </c>
      <c r="P15" s="33"/>
      <c r="Q15" s="36">
        <v>42</v>
      </c>
      <c r="R15" s="33" t="s">
        <v>919</v>
      </c>
      <c r="S15" s="33" t="s">
        <v>623</v>
      </c>
      <c r="T15" s="33">
        <v>9</v>
      </c>
      <c r="U15" s="33">
        <v>11</v>
      </c>
      <c r="V15" s="33">
        <v>36</v>
      </c>
      <c r="W15" s="33">
        <f t="shared" si="0"/>
        <v>1.1666666666666667</v>
      </c>
      <c r="X15" s="15">
        <f t="shared" si="1"/>
        <v>3.8181818181818183</v>
      </c>
      <c r="Y15" s="15">
        <f t="shared" si="2"/>
        <v>2.6515151515151514</v>
      </c>
      <c r="Z15" s="33" t="s">
        <v>206</v>
      </c>
      <c r="AA15" s="33" t="s">
        <v>61</v>
      </c>
      <c r="AB15" s="40" t="s">
        <v>355</v>
      </c>
      <c r="AC15" s="41" t="s">
        <v>356</v>
      </c>
    </row>
    <row r="16" spans="1:31" x14ac:dyDescent="0.25">
      <c r="A16" s="33"/>
      <c r="B16" s="33" t="s">
        <v>586</v>
      </c>
      <c r="C16" s="33"/>
      <c r="D16" s="33" t="s">
        <v>58</v>
      </c>
      <c r="E16" s="33">
        <v>550</v>
      </c>
      <c r="F16" s="33" t="s">
        <v>454</v>
      </c>
      <c r="G16" s="33" t="s">
        <v>26</v>
      </c>
      <c r="H16" s="33" t="s">
        <v>35</v>
      </c>
      <c r="I16" s="33" t="s">
        <v>48</v>
      </c>
      <c r="J16" s="33" t="s">
        <v>49</v>
      </c>
      <c r="K16" s="33" t="s">
        <v>32</v>
      </c>
      <c r="L16" s="33" t="s">
        <v>50</v>
      </c>
      <c r="M16" s="33" t="s">
        <v>32</v>
      </c>
      <c r="N16" s="33">
        <v>1</v>
      </c>
      <c r="O16" s="33">
        <v>42</v>
      </c>
      <c r="P16" s="33"/>
      <c r="Q16" s="36">
        <v>42</v>
      </c>
      <c r="R16" s="33" t="s">
        <v>917</v>
      </c>
      <c r="S16" s="33" t="s">
        <v>629</v>
      </c>
      <c r="T16" s="33">
        <v>7</v>
      </c>
      <c r="U16" s="33">
        <v>14</v>
      </c>
      <c r="V16" s="33">
        <v>34</v>
      </c>
      <c r="W16" s="33">
        <f t="shared" si="0"/>
        <v>1.2352941176470589</v>
      </c>
      <c r="X16" s="15">
        <f t="shared" si="1"/>
        <v>3</v>
      </c>
      <c r="Y16" s="15">
        <f t="shared" si="2"/>
        <v>1.7647058823529411</v>
      </c>
      <c r="Z16" s="33" t="s">
        <v>32</v>
      </c>
      <c r="AA16" s="33" t="s">
        <v>46</v>
      </c>
      <c r="AB16" s="40" t="s">
        <v>355</v>
      </c>
      <c r="AC16" s="41" t="s">
        <v>356</v>
      </c>
    </row>
    <row r="17" spans="1:29" x14ac:dyDescent="0.25">
      <c r="A17" s="33"/>
      <c r="B17" s="33" t="s">
        <v>587</v>
      </c>
      <c r="C17" s="33"/>
      <c r="D17" s="33" t="s">
        <v>58</v>
      </c>
      <c r="E17" s="33">
        <v>550</v>
      </c>
      <c r="F17" s="33" t="s">
        <v>454</v>
      </c>
      <c r="G17" s="33" t="s">
        <v>26</v>
      </c>
      <c r="H17" s="33" t="s">
        <v>35</v>
      </c>
      <c r="I17" s="33" t="s">
        <v>48</v>
      </c>
      <c r="J17" s="33" t="s">
        <v>49</v>
      </c>
      <c r="K17" s="33" t="s">
        <v>32</v>
      </c>
      <c r="L17" s="33" t="s">
        <v>50</v>
      </c>
      <c r="M17" s="33" t="s">
        <v>32</v>
      </c>
      <c r="N17" s="33">
        <v>1</v>
      </c>
      <c r="O17" s="33">
        <v>42</v>
      </c>
      <c r="P17" s="33"/>
      <c r="Q17" s="36">
        <v>42</v>
      </c>
      <c r="R17" s="33" t="s">
        <v>917</v>
      </c>
      <c r="S17" s="33" t="s">
        <v>629</v>
      </c>
      <c r="T17" s="33">
        <v>7</v>
      </c>
      <c r="U17" s="33">
        <v>14</v>
      </c>
      <c r="V17" s="33">
        <v>34</v>
      </c>
      <c r="W17" s="33">
        <f t="shared" si="0"/>
        <v>1.2352941176470589</v>
      </c>
      <c r="X17" s="15">
        <f t="shared" si="1"/>
        <v>3</v>
      </c>
      <c r="Y17" s="15">
        <f t="shared" si="2"/>
        <v>1.7647058823529411</v>
      </c>
      <c r="Z17" s="33" t="s">
        <v>32</v>
      </c>
      <c r="AA17" s="33" t="s">
        <v>46</v>
      </c>
      <c r="AB17" s="40" t="s">
        <v>355</v>
      </c>
      <c r="AC17" s="41" t="s">
        <v>356</v>
      </c>
    </row>
    <row r="18" spans="1:29" x14ac:dyDescent="0.25">
      <c r="A18" s="33"/>
      <c r="B18" s="33" t="s">
        <v>588</v>
      </c>
      <c r="C18" s="33"/>
      <c r="D18" s="33" t="s">
        <v>58</v>
      </c>
      <c r="E18" s="33">
        <v>650</v>
      </c>
      <c r="F18" s="33" t="s">
        <v>454</v>
      </c>
      <c r="G18" s="33" t="s">
        <v>26</v>
      </c>
      <c r="H18" s="33" t="s">
        <v>26</v>
      </c>
      <c r="I18" s="33" t="s">
        <v>45</v>
      </c>
      <c r="J18" s="35" t="s">
        <v>453</v>
      </c>
      <c r="K18" s="33" t="s">
        <v>32</v>
      </c>
      <c r="L18" s="33" t="s">
        <v>50</v>
      </c>
      <c r="M18" s="33" t="s">
        <v>624</v>
      </c>
      <c r="N18" s="33">
        <v>3</v>
      </c>
      <c r="O18" s="33">
        <v>28</v>
      </c>
      <c r="P18" s="33">
        <v>38</v>
      </c>
      <c r="Q18" s="38">
        <v>48</v>
      </c>
      <c r="R18" s="33" t="s">
        <v>919</v>
      </c>
      <c r="S18" s="33" t="s">
        <v>501</v>
      </c>
      <c r="T18" s="33">
        <v>8</v>
      </c>
      <c r="U18" s="33">
        <v>11</v>
      </c>
      <c r="V18" s="33">
        <v>32</v>
      </c>
      <c r="W18" s="33">
        <f t="shared" si="0"/>
        <v>0.875</v>
      </c>
      <c r="X18" s="15">
        <f t="shared" si="1"/>
        <v>4.3636363636363633</v>
      </c>
      <c r="Y18" s="15">
        <f t="shared" si="2"/>
        <v>3.4886363636363633</v>
      </c>
      <c r="Z18" s="33" t="s">
        <v>499</v>
      </c>
      <c r="AA18" s="33" t="s">
        <v>60</v>
      </c>
      <c r="AB18" s="33">
        <v>38</v>
      </c>
      <c r="AC18" s="33"/>
    </row>
    <row r="19" spans="1:29" x14ac:dyDescent="0.25">
      <c r="A19" s="33"/>
      <c r="B19" s="33" t="s">
        <v>589</v>
      </c>
      <c r="C19" s="33"/>
      <c r="D19" s="33" t="s">
        <v>58</v>
      </c>
      <c r="E19" s="33">
        <v>650</v>
      </c>
      <c r="F19" s="33" t="s">
        <v>454</v>
      </c>
      <c r="G19" s="33" t="s">
        <v>26</v>
      </c>
      <c r="H19" s="33" t="s">
        <v>26</v>
      </c>
      <c r="I19" s="33" t="s">
        <v>45</v>
      </c>
      <c r="J19" s="35" t="s">
        <v>453</v>
      </c>
      <c r="K19" s="33" t="s">
        <v>32</v>
      </c>
      <c r="L19" s="33" t="s">
        <v>50</v>
      </c>
      <c r="M19" s="33" t="s">
        <v>624</v>
      </c>
      <c r="N19" s="33">
        <v>3</v>
      </c>
      <c r="O19" s="33">
        <v>28</v>
      </c>
      <c r="P19" s="33">
        <v>38</v>
      </c>
      <c r="Q19" s="38">
        <v>48</v>
      </c>
      <c r="R19" s="33" t="s">
        <v>919</v>
      </c>
      <c r="S19" s="33" t="s">
        <v>501</v>
      </c>
      <c r="T19" s="33">
        <v>8</v>
      </c>
      <c r="U19" s="33">
        <v>11</v>
      </c>
      <c r="V19" s="33">
        <v>32</v>
      </c>
      <c r="W19" s="33">
        <f t="shared" si="0"/>
        <v>0.875</v>
      </c>
      <c r="X19" s="15">
        <f t="shared" si="1"/>
        <v>4.3636363636363633</v>
      </c>
      <c r="Y19" s="15">
        <f t="shared" si="2"/>
        <v>3.4886363636363633</v>
      </c>
      <c r="Z19" s="33" t="s">
        <v>499</v>
      </c>
      <c r="AA19" s="33" t="s">
        <v>60</v>
      </c>
      <c r="AB19" s="33">
        <v>38</v>
      </c>
      <c r="AC19" s="33"/>
    </row>
    <row r="20" spans="1:29" x14ac:dyDescent="0.25">
      <c r="A20" s="33"/>
      <c r="B20" s="33" t="s">
        <v>590</v>
      </c>
      <c r="C20" s="33"/>
      <c r="D20" s="33" t="s">
        <v>58</v>
      </c>
      <c r="E20" s="33">
        <v>550</v>
      </c>
      <c r="F20" s="33" t="s">
        <v>42</v>
      </c>
      <c r="G20" s="33" t="s">
        <v>26</v>
      </c>
      <c r="H20" s="33" t="s">
        <v>156</v>
      </c>
      <c r="I20" s="33" t="s">
        <v>45</v>
      </c>
      <c r="J20" s="35" t="s">
        <v>453</v>
      </c>
      <c r="K20" s="33" t="s">
        <v>32</v>
      </c>
      <c r="L20" s="33" t="s">
        <v>50</v>
      </c>
      <c r="M20" s="33" t="s">
        <v>624</v>
      </c>
      <c r="N20" s="33">
        <v>3</v>
      </c>
      <c r="O20" s="33">
        <v>28</v>
      </c>
      <c r="P20" s="33">
        <v>38</v>
      </c>
      <c r="Q20" s="38">
        <v>48</v>
      </c>
      <c r="R20" s="33" t="s">
        <v>917</v>
      </c>
      <c r="S20" s="33" t="s">
        <v>872</v>
      </c>
      <c r="T20" s="33">
        <v>8</v>
      </c>
      <c r="U20" s="33">
        <v>12</v>
      </c>
      <c r="V20" s="33">
        <v>32</v>
      </c>
      <c r="W20" s="33">
        <f t="shared" si="0"/>
        <v>0.875</v>
      </c>
      <c r="X20" s="15">
        <f t="shared" si="1"/>
        <v>4</v>
      </c>
      <c r="Y20" s="15">
        <f t="shared" si="2"/>
        <v>3.125</v>
      </c>
      <c r="Z20" s="33" t="s">
        <v>621</v>
      </c>
      <c r="AA20" s="33" t="s">
        <v>52</v>
      </c>
      <c r="AB20" s="33">
        <v>38</v>
      </c>
      <c r="AC20" s="33"/>
    </row>
    <row r="21" spans="1:29" x14ac:dyDescent="0.25">
      <c r="A21" s="33"/>
      <c r="B21" s="33" t="s">
        <v>591</v>
      </c>
      <c r="C21" s="33"/>
      <c r="D21" s="33" t="s">
        <v>58</v>
      </c>
      <c r="E21" s="33">
        <v>550</v>
      </c>
      <c r="F21" s="33" t="s">
        <v>42</v>
      </c>
      <c r="G21" s="33" t="s">
        <v>26</v>
      </c>
      <c r="H21" s="33" t="s">
        <v>156</v>
      </c>
      <c r="I21" s="33" t="s">
        <v>45</v>
      </c>
      <c r="J21" s="35" t="s">
        <v>453</v>
      </c>
      <c r="K21" s="33" t="s">
        <v>32</v>
      </c>
      <c r="L21" s="33" t="s">
        <v>50</v>
      </c>
      <c r="M21" s="33" t="s">
        <v>624</v>
      </c>
      <c r="N21" s="33">
        <v>3</v>
      </c>
      <c r="O21" s="33">
        <v>28</v>
      </c>
      <c r="P21" s="33">
        <v>38</v>
      </c>
      <c r="Q21" s="38">
        <v>48</v>
      </c>
      <c r="R21" s="33" t="s">
        <v>917</v>
      </c>
      <c r="S21" s="33" t="s">
        <v>872</v>
      </c>
      <c r="T21" s="33">
        <v>8</v>
      </c>
      <c r="U21" s="33">
        <v>12</v>
      </c>
      <c r="V21" s="33">
        <v>32</v>
      </c>
      <c r="W21" s="33">
        <f t="shared" si="0"/>
        <v>0.875</v>
      </c>
      <c r="X21" s="15">
        <f t="shared" si="1"/>
        <v>4</v>
      </c>
      <c r="Y21" s="15">
        <f t="shared" si="2"/>
        <v>3.125</v>
      </c>
      <c r="Z21" s="33" t="s">
        <v>621</v>
      </c>
      <c r="AA21" s="33" t="s">
        <v>52</v>
      </c>
      <c r="AB21" s="33">
        <v>38</v>
      </c>
      <c r="AC21" s="33"/>
    </row>
    <row r="22" spans="1:29" x14ac:dyDescent="0.25">
      <c r="A22" s="33"/>
      <c r="B22" s="33" t="s">
        <v>592</v>
      </c>
      <c r="C22" s="33"/>
      <c r="D22" s="33" t="s">
        <v>58</v>
      </c>
      <c r="E22" s="33">
        <v>480</v>
      </c>
      <c r="F22" s="33" t="s">
        <v>42</v>
      </c>
      <c r="G22" s="33" t="s">
        <v>26</v>
      </c>
      <c r="H22" s="33" t="s">
        <v>35</v>
      </c>
      <c r="I22" s="33" t="s">
        <v>48</v>
      </c>
      <c r="J22" s="33" t="s">
        <v>496</v>
      </c>
      <c r="K22" s="33" t="s">
        <v>32</v>
      </c>
      <c r="L22" s="33" t="s">
        <v>50</v>
      </c>
      <c r="M22" s="35" t="s">
        <v>456</v>
      </c>
      <c r="N22" s="33">
        <v>3</v>
      </c>
      <c r="O22" s="33">
        <v>28</v>
      </c>
      <c r="P22" s="33">
        <v>38</v>
      </c>
      <c r="Q22" s="38">
        <v>48</v>
      </c>
      <c r="R22" s="33" t="s">
        <v>917</v>
      </c>
      <c r="S22" s="33" t="s">
        <v>629</v>
      </c>
      <c r="T22" s="33">
        <v>7</v>
      </c>
      <c r="U22" s="33">
        <v>14</v>
      </c>
      <c r="V22" s="33">
        <v>34</v>
      </c>
      <c r="W22" s="33">
        <f t="shared" si="0"/>
        <v>0.82352941176470584</v>
      </c>
      <c r="X22" s="15">
        <f t="shared" si="1"/>
        <v>3.4285714285714284</v>
      </c>
      <c r="Y22" s="15">
        <f t="shared" si="2"/>
        <v>2.6050420168067223</v>
      </c>
      <c r="Z22" s="33" t="s">
        <v>621</v>
      </c>
      <c r="AA22" s="33" t="s">
        <v>52</v>
      </c>
      <c r="AB22" s="42">
        <v>38</v>
      </c>
      <c r="AC22" s="33"/>
    </row>
    <row r="23" spans="1:29" x14ac:dyDescent="0.25">
      <c r="A23" s="33"/>
      <c r="B23" s="33" t="s">
        <v>593</v>
      </c>
      <c r="C23" s="33"/>
      <c r="D23" s="33" t="s">
        <v>58</v>
      </c>
      <c r="E23" s="33">
        <v>480</v>
      </c>
      <c r="F23" s="33" t="s">
        <v>42</v>
      </c>
      <c r="G23" s="33" t="s">
        <v>26</v>
      </c>
      <c r="H23" s="33" t="s">
        <v>35</v>
      </c>
      <c r="I23" s="33" t="s">
        <v>48</v>
      </c>
      <c r="J23" s="33" t="s">
        <v>496</v>
      </c>
      <c r="K23" s="33" t="s">
        <v>32</v>
      </c>
      <c r="L23" s="33" t="s">
        <v>50</v>
      </c>
      <c r="M23" s="35" t="s">
        <v>456</v>
      </c>
      <c r="N23" s="33">
        <v>3</v>
      </c>
      <c r="O23" s="33">
        <v>28</v>
      </c>
      <c r="P23" s="33">
        <v>38</v>
      </c>
      <c r="Q23" s="38">
        <v>48</v>
      </c>
      <c r="R23" s="33" t="s">
        <v>917</v>
      </c>
      <c r="S23" s="33" t="s">
        <v>629</v>
      </c>
      <c r="T23" s="33">
        <v>7</v>
      </c>
      <c r="U23" s="33">
        <v>14</v>
      </c>
      <c r="V23" s="33">
        <v>34</v>
      </c>
      <c r="W23" s="33">
        <f t="shared" si="0"/>
        <v>0.82352941176470584</v>
      </c>
      <c r="X23" s="15">
        <f t="shared" si="1"/>
        <v>3.4285714285714284</v>
      </c>
      <c r="Y23" s="15">
        <f t="shared" si="2"/>
        <v>2.6050420168067223</v>
      </c>
      <c r="Z23" s="33" t="s">
        <v>621</v>
      </c>
      <c r="AA23" s="33" t="s">
        <v>52</v>
      </c>
      <c r="AB23" s="42">
        <v>38</v>
      </c>
      <c r="AC23" s="33"/>
    </row>
    <row r="24" spans="1:29" x14ac:dyDescent="0.25">
      <c r="A24" s="33"/>
      <c r="B24" s="33" t="s">
        <v>594</v>
      </c>
      <c r="C24" s="33"/>
      <c r="D24" s="33" t="s">
        <v>58</v>
      </c>
      <c r="E24" s="33">
        <v>400</v>
      </c>
      <c r="F24" s="33" t="s">
        <v>883</v>
      </c>
      <c r="G24" s="33" t="s">
        <v>35</v>
      </c>
      <c r="H24" s="33" t="s">
        <v>35</v>
      </c>
      <c r="I24" s="33" t="s">
        <v>48</v>
      </c>
      <c r="J24" s="33" t="s">
        <v>49</v>
      </c>
      <c r="K24" s="33" t="s">
        <v>32</v>
      </c>
      <c r="L24" s="33" t="s">
        <v>50</v>
      </c>
      <c r="M24" s="33" t="s">
        <v>32</v>
      </c>
      <c r="N24" s="33">
        <v>1</v>
      </c>
      <c r="O24" s="33">
        <v>44</v>
      </c>
      <c r="P24" s="33"/>
      <c r="Q24" s="36">
        <v>44</v>
      </c>
      <c r="R24" s="33" t="s">
        <v>917</v>
      </c>
      <c r="S24" s="33" t="s">
        <v>629</v>
      </c>
      <c r="T24" s="33">
        <v>7</v>
      </c>
      <c r="U24" s="33">
        <v>14</v>
      </c>
      <c r="V24" s="33">
        <v>34</v>
      </c>
      <c r="W24" s="33">
        <f t="shared" si="0"/>
        <v>1.2941176470588236</v>
      </c>
      <c r="X24" s="15">
        <f t="shared" si="1"/>
        <v>3.1428571428571428</v>
      </c>
      <c r="Y24" s="15">
        <f t="shared" si="2"/>
        <v>1.8487394957983192</v>
      </c>
      <c r="Z24" s="33" t="s">
        <v>621</v>
      </c>
      <c r="AA24" s="33" t="s">
        <v>52</v>
      </c>
      <c r="AB24" s="42">
        <v>38</v>
      </c>
      <c r="AC24" s="33"/>
    </row>
    <row r="25" spans="1:29" x14ac:dyDescent="0.25">
      <c r="A25" s="33"/>
      <c r="B25" s="33" t="s">
        <v>595</v>
      </c>
      <c r="C25" s="33"/>
      <c r="D25" s="33" t="s">
        <v>58</v>
      </c>
      <c r="E25" s="33">
        <v>400</v>
      </c>
      <c r="F25" s="33" t="s">
        <v>883</v>
      </c>
      <c r="G25" s="33" t="s">
        <v>35</v>
      </c>
      <c r="H25" s="33" t="s">
        <v>35</v>
      </c>
      <c r="I25" s="33" t="s">
        <v>48</v>
      </c>
      <c r="J25" s="33" t="s">
        <v>49</v>
      </c>
      <c r="K25" s="33" t="s">
        <v>32</v>
      </c>
      <c r="L25" s="33" t="s">
        <v>50</v>
      </c>
      <c r="M25" s="33" t="s">
        <v>32</v>
      </c>
      <c r="N25" s="33">
        <v>1</v>
      </c>
      <c r="O25" s="33">
        <v>44</v>
      </c>
      <c r="P25" s="33"/>
      <c r="Q25" s="36">
        <v>44</v>
      </c>
      <c r="R25" s="33" t="s">
        <v>917</v>
      </c>
      <c r="S25" s="33" t="s">
        <v>629</v>
      </c>
      <c r="T25" s="33">
        <v>7</v>
      </c>
      <c r="U25" s="33">
        <v>14</v>
      </c>
      <c r="V25" s="33">
        <v>34</v>
      </c>
      <c r="W25" s="33">
        <f t="shared" si="0"/>
        <v>1.2941176470588236</v>
      </c>
      <c r="X25" s="15">
        <f t="shared" si="1"/>
        <v>3.1428571428571428</v>
      </c>
      <c r="Y25" s="15">
        <f t="shared" si="2"/>
        <v>1.8487394957983192</v>
      </c>
      <c r="Z25" s="33" t="s">
        <v>621</v>
      </c>
      <c r="AA25" s="33" t="s">
        <v>52</v>
      </c>
      <c r="AB25" s="42">
        <v>38</v>
      </c>
      <c r="AC25" s="33"/>
    </row>
    <row r="26" spans="1:29" x14ac:dyDescent="0.25">
      <c r="A26" s="33"/>
      <c r="B26" s="33" t="s">
        <v>597</v>
      </c>
      <c r="C26" s="33"/>
      <c r="D26" s="33" t="s">
        <v>858</v>
      </c>
      <c r="E26" s="33">
        <v>1150</v>
      </c>
      <c r="F26" s="33" t="s">
        <v>878</v>
      </c>
      <c r="G26" s="33" t="s">
        <v>910</v>
      </c>
      <c r="H26" s="33" t="s">
        <v>625</v>
      </c>
      <c r="I26" s="33" t="s">
        <v>48</v>
      </c>
      <c r="J26" s="33" t="s">
        <v>49</v>
      </c>
      <c r="K26" s="33" t="s">
        <v>616</v>
      </c>
      <c r="L26" s="33" t="s">
        <v>50</v>
      </c>
      <c r="M26" s="33" t="s">
        <v>626</v>
      </c>
      <c r="N26" s="33">
        <v>1</v>
      </c>
      <c r="O26" s="33">
        <v>40</v>
      </c>
      <c r="P26" s="33"/>
      <c r="Q26" s="36">
        <v>40</v>
      </c>
      <c r="R26" s="33" t="s">
        <v>919</v>
      </c>
      <c r="S26" s="33" t="s">
        <v>870</v>
      </c>
      <c r="T26" s="33">
        <v>10</v>
      </c>
      <c r="U26" s="33">
        <v>11</v>
      </c>
      <c r="V26" s="33">
        <v>42</v>
      </c>
      <c r="W26" s="33">
        <f t="shared" si="0"/>
        <v>0.95238095238095233</v>
      </c>
      <c r="X26" s="15">
        <f t="shared" si="1"/>
        <v>3.6363636363636362</v>
      </c>
      <c r="Y26" s="15">
        <f t="shared" si="2"/>
        <v>2.6839826839826841</v>
      </c>
      <c r="Z26" s="33" t="s">
        <v>619</v>
      </c>
      <c r="AA26" s="46" t="s">
        <v>61</v>
      </c>
      <c r="AB26" s="40">
        <v>47</v>
      </c>
      <c r="AC26" s="41" t="s">
        <v>433</v>
      </c>
    </row>
    <row r="27" spans="1:29" x14ac:dyDescent="0.25">
      <c r="A27" s="33"/>
      <c r="B27" s="33" t="s">
        <v>598</v>
      </c>
      <c r="C27" s="33"/>
      <c r="D27" s="33" t="s">
        <v>858</v>
      </c>
      <c r="E27" s="33">
        <v>930</v>
      </c>
      <c r="F27" s="33" t="s">
        <v>876</v>
      </c>
      <c r="G27" s="33" t="s">
        <v>910</v>
      </c>
      <c r="H27" s="33" t="s">
        <v>625</v>
      </c>
      <c r="I27" s="33" t="s">
        <v>48</v>
      </c>
      <c r="J27" s="33" t="s">
        <v>49</v>
      </c>
      <c r="K27" s="33" t="s">
        <v>616</v>
      </c>
      <c r="L27" s="33" t="s">
        <v>50</v>
      </c>
      <c r="M27" s="33" t="s">
        <v>144</v>
      </c>
      <c r="N27" s="33">
        <v>1</v>
      </c>
      <c r="O27" s="33">
        <v>42</v>
      </c>
      <c r="P27" s="33"/>
      <c r="Q27" s="36">
        <v>42</v>
      </c>
      <c r="R27" s="33" t="s">
        <v>919</v>
      </c>
      <c r="S27" s="33" t="s">
        <v>868</v>
      </c>
      <c r="T27" s="33">
        <v>9</v>
      </c>
      <c r="U27" s="33">
        <v>11</v>
      </c>
      <c r="V27" s="33">
        <v>36</v>
      </c>
      <c r="W27" s="33">
        <f t="shared" si="0"/>
        <v>1.1666666666666667</v>
      </c>
      <c r="X27" s="15">
        <f t="shared" si="1"/>
        <v>3.8181818181818183</v>
      </c>
      <c r="Y27" s="15">
        <f t="shared" si="2"/>
        <v>2.6515151515151514</v>
      </c>
      <c r="Z27" s="33" t="s">
        <v>619</v>
      </c>
      <c r="AA27" s="46" t="s">
        <v>61</v>
      </c>
      <c r="AB27" s="40">
        <v>47</v>
      </c>
      <c r="AC27" s="41" t="s">
        <v>433</v>
      </c>
    </row>
    <row r="28" spans="1:29" x14ac:dyDescent="0.25">
      <c r="A28" s="33"/>
      <c r="B28" s="33" t="s">
        <v>599</v>
      </c>
      <c r="C28" s="33"/>
      <c r="D28" s="33" t="s">
        <v>858</v>
      </c>
      <c r="E28" s="33">
        <v>870</v>
      </c>
      <c r="F28" s="33" t="s">
        <v>876</v>
      </c>
      <c r="G28" s="33" t="s">
        <v>910</v>
      </c>
      <c r="H28" s="33" t="s">
        <v>627</v>
      </c>
      <c r="I28" s="33" t="s">
        <v>48</v>
      </c>
      <c r="J28" s="33" t="s">
        <v>618</v>
      </c>
      <c r="K28" s="33" t="s">
        <v>616</v>
      </c>
      <c r="L28" s="33" t="s">
        <v>50</v>
      </c>
      <c r="M28" s="33" t="s">
        <v>617</v>
      </c>
      <c r="N28" s="33">
        <v>2</v>
      </c>
      <c r="O28" s="33">
        <v>30</v>
      </c>
      <c r="P28" s="33"/>
      <c r="Q28" s="38">
        <v>46</v>
      </c>
      <c r="R28" s="33" t="s">
        <v>919</v>
      </c>
      <c r="S28" s="33" t="s">
        <v>868</v>
      </c>
      <c r="T28" s="33">
        <v>9</v>
      </c>
      <c r="U28" s="33">
        <v>11</v>
      </c>
      <c r="V28" s="33">
        <v>34</v>
      </c>
      <c r="W28" s="33">
        <f t="shared" si="0"/>
        <v>0.88235294117647056</v>
      </c>
      <c r="X28" s="15">
        <f t="shared" si="1"/>
        <v>4.1818181818181817</v>
      </c>
      <c r="Y28" s="15">
        <f t="shared" si="2"/>
        <v>3.2994652406417111</v>
      </c>
      <c r="Z28" s="33" t="s">
        <v>619</v>
      </c>
      <c r="AA28" s="33" t="s">
        <v>61</v>
      </c>
      <c r="AB28" s="42">
        <v>40</v>
      </c>
      <c r="AC28" s="33"/>
    </row>
    <row r="29" spans="1:29" x14ac:dyDescent="0.25">
      <c r="A29" s="33" t="s">
        <v>118</v>
      </c>
      <c r="B29" s="33" t="s">
        <v>600</v>
      </c>
      <c r="C29" s="33"/>
      <c r="D29" s="33" t="s">
        <v>858</v>
      </c>
      <c r="E29" s="33">
        <v>870</v>
      </c>
      <c r="F29" s="33" t="s">
        <v>876</v>
      </c>
      <c r="G29" s="33" t="s">
        <v>910</v>
      </c>
      <c r="H29" s="33" t="s">
        <v>627</v>
      </c>
      <c r="I29" s="33" t="s">
        <v>48</v>
      </c>
      <c r="J29" s="33" t="s">
        <v>618</v>
      </c>
      <c r="K29" s="33" t="s">
        <v>616</v>
      </c>
      <c r="L29" s="33" t="s">
        <v>50</v>
      </c>
      <c r="M29" s="33" t="s">
        <v>617</v>
      </c>
      <c r="N29" s="33">
        <v>2</v>
      </c>
      <c r="O29" s="33">
        <v>30</v>
      </c>
      <c r="P29" s="33"/>
      <c r="Q29" s="38">
        <v>46</v>
      </c>
      <c r="R29" s="33" t="s">
        <v>919</v>
      </c>
      <c r="S29" s="33" t="s">
        <v>868</v>
      </c>
      <c r="T29" s="33">
        <v>9</v>
      </c>
      <c r="U29" s="33">
        <v>11</v>
      </c>
      <c r="V29" s="33">
        <v>34</v>
      </c>
      <c r="W29" s="33">
        <f t="shared" si="0"/>
        <v>0.88235294117647056</v>
      </c>
      <c r="X29" s="15">
        <f t="shared" si="1"/>
        <v>4.1818181818181817</v>
      </c>
      <c r="Y29" s="15">
        <f t="shared" si="2"/>
        <v>3.2994652406417111</v>
      </c>
      <c r="Z29" s="33" t="s">
        <v>619</v>
      </c>
      <c r="AA29" s="33" t="s">
        <v>61</v>
      </c>
      <c r="AB29" s="42">
        <v>40</v>
      </c>
      <c r="AC29" s="33"/>
    </row>
    <row r="30" spans="1:29" x14ac:dyDescent="0.25">
      <c r="A30" s="33"/>
      <c r="B30" s="33" t="s">
        <v>601</v>
      </c>
      <c r="C30" s="33"/>
      <c r="D30" s="33" t="s">
        <v>858</v>
      </c>
      <c r="E30" s="33">
        <v>630</v>
      </c>
      <c r="F30" s="33" t="s">
        <v>881</v>
      </c>
      <c r="G30" s="33" t="s">
        <v>910</v>
      </c>
      <c r="H30" s="33" t="s">
        <v>625</v>
      </c>
      <c r="I30" s="33" t="s">
        <v>48</v>
      </c>
      <c r="J30" s="35" t="s">
        <v>453</v>
      </c>
      <c r="K30" s="33" t="s">
        <v>32</v>
      </c>
      <c r="L30" s="33" t="s">
        <v>50</v>
      </c>
      <c r="M30" s="35" t="s">
        <v>456</v>
      </c>
      <c r="N30" s="33">
        <v>3</v>
      </c>
      <c r="O30" s="33">
        <v>28</v>
      </c>
      <c r="P30" s="33">
        <v>38</v>
      </c>
      <c r="Q30" s="38">
        <v>48</v>
      </c>
      <c r="R30" s="33" t="s">
        <v>919</v>
      </c>
      <c r="S30" s="33" t="s">
        <v>501</v>
      </c>
      <c r="T30" s="33">
        <v>8</v>
      </c>
      <c r="U30" s="33">
        <v>11</v>
      </c>
      <c r="V30" s="33">
        <v>32</v>
      </c>
      <c r="W30" s="33">
        <f t="shared" si="0"/>
        <v>0.875</v>
      </c>
      <c r="X30" s="15">
        <f t="shared" si="1"/>
        <v>4.3636363636363633</v>
      </c>
      <c r="Y30" s="15">
        <f t="shared" si="2"/>
        <v>3.4886363636363633</v>
      </c>
      <c r="Z30" s="33" t="s">
        <v>628</v>
      </c>
      <c r="AA30" s="46" t="s">
        <v>52</v>
      </c>
      <c r="AB30" s="42">
        <v>40</v>
      </c>
      <c r="AC30" s="33"/>
    </row>
    <row r="31" spans="1:29" x14ac:dyDescent="0.25">
      <c r="A31" s="33" t="s">
        <v>118</v>
      </c>
      <c r="B31" s="33" t="s">
        <v>602</v>
      </c>
      <c r="C31" s="33"/>
      <c r="D31" s="33" t="s">
        <v>858</v>
      </c>
      <c r="E31" s="33">
        <v>630</v>
      </c>
      <c r="F31" s="33" t="s">
        <v>881</v>
      </c>
      <c r="G31" s="33" t="s">
        <v>910</v>
      </c>
      <c r="H31" s="33" t="s">
        <v>625</v>
      </c>
      <c r="I31" s="33" t="s">
        <v>48</v>
      </c>
      <c r="J31" s="35" t="s">
        <v>453</v>
      </c>
      <c r="K31" s="33" t="s">
        <v>32</v>
      </c>
      <c r="L31" s="33" t="s">
        <v>50</v>
      </c>
      <c r="M31" s="35" t="s">
        <v>456</v>
      </c>
      <c r="N31" s="33">
        <v>3</v>
      </c>
      <c r="O31" s="33">
        <v>28</v>
      </c>
      <c r="P31" s="33">
        <v>38</v>
      </c>
      <c r="Q31" s="38">
        <v>48</v>
      </c>
      <c r="R31" s="33" t="s">
        <v>919</v>
      </c>
      <c r="S31" s="33" t="s">
        <v>501</v>
      </c>
      <c r="T31" s="33">
        <v>8</v>
      </c>
      <c r="U31" s="33">
        <v>11</v>
      </c>
      <c r="V31" s="33">
        <v>32</v>
      </c>
      <c r="W31" s="33">
        <f t="shared" si="0"/>
        <v>0.875</v>
      </c>
      <c r="X31" s="15">
        <f t="shared" si="1"/>
        <v>4.3636363636363633</v>
      </c>
      <c r="Y31" s="15">
        <f t="shared" si="2"/>
        <v>3.4886363636363633</v>
      </c>
      <c r="Z31" s="33" t="s">
        <v>628</v>
      </c>
      <c r="AA31" s="46" t="s">
        <v>52</v>
      </c>
      <c r="AB31" s="42">
        <v>40</v>
      </c>
      <c r="AC31" s="33"/>
    </row>
    <row r="32" spans="1:29" x14ac:dyDescent="0.25">
      <c r="A32" s="33"/>
      <c r="B32" s="33" t="s">
        <v>603</v>
      </c>
      <c r="C32" s="33"/>
      <c r="D32" s="33" t="s">
        <v>858</v>
      </c>
      <c r="E32" s="33">
        <v>460</v>
      </c>
      <c r="F32" s="33" t="s">
        <v>42</v>
      </c>
      <c r="G32" s="33" t="s">
        <v>910</v>
      </c>
      <c r="H32" s="33" t="s">
        <v>35</v>
      </c>
      <c r="I32" s="33" t="s">
        <v>48</v>
      </c>
      <c r="J32" s="33" t="s">
        <v>496</v>
      </c>
      <c r="K32" s="33" t="s">
        <v>620</v>
      </c>
      <c r="L32" s="33" t="s">
        <v>50</v>
      </c>
      <c r="M32" s="33" t="s">
        <v>32</v>
      </c>
      <c r="N32" s="33">
        <v>3</v>
      </c>
      <c r="O32" s="33">
        <v>28</v>
      </c>
      <c r="P32" s="33">
        <v>38</v>
      </c>
      <c r="Q32" s="38">
        <v>48</v>
      </c>
      <c r="R32" s="33" t="s">
        <v>917</v>
      </c>
      <c r="S32" s="33" t="s">
        <v>629</v>
      </c>
      <c r="T32" s="33">
        <v>7</v>
      </c>
      <c r="U32" s="33">
        <v>12</v>
      </c>
      <c r="V32" s="33">
        <v>32</v>
      </c>
      <c r="W32" s="33">
        <f t="shared" si="0"/>
        <v>0.875</v>
      </c>
      <c r="X32" s="15">
        <f t="shared" si="1"/>
        <v>4</v>
      </c>
      <c r="Y32" s="15">
        <f t="shared" si="2"/>
        <v>3.125</v>
      </c>
      <c r="Z32" s="33" t="s">
        <v>621</v>
      </c>
      <c r="AA32" s="46" t="s">
        <v>52</v>
      </c>
      <c r="AB32" s="42">
        <v>40</v>
      </c>
      <c r="AC32" s="33"/>
    </row>
    <row r="33" spans="1:29" x14ac:dyDescent="0.25">
      <c r="A33" s="33"/>
      <c r="B33" s="33" t="s">
        <v>604</v>
      </c>
      <c r="C33" s="33"/>
      <c r="D33" s="33" t="s">
        <v>858</v>
      </c>
      <c r="E33" s="33">
        <v>460</v>
      </c>
      <c r="F33" s="33" t="s">
        <v>42</v>
      </c>
      <c r="G33" s="33" t="s">
        <v>910</v>
      </c>
      <c r="H33" s="33" t="s">
        <v>35</v>
      </c>
      <c r="I33" s="33" t="s">
        <v>48</v>
      </c>
      <c r="J33" s="33" t="s">
        <v>496</v>
      </c>
      <c r="K33" s="33" t="s">
        <v>620</v>
      </c>
      <c r="L33" s="33" t="s">
        <v>50</v>
      </c>
      <c r="M33" s="33" t="s">
        <v>32</v>
      </c>
      <c r="N33" s="33">
        <v>3</v>
      </c>
      <c r="O33" s="33">
        <v>28</v>
      </c>
      <c r="P33" s="33">
        <v>38</v>
      </c>
      <c r="Q33" s="38">
        <v>48</v>
      </c>
      <c r="R33" s="33" t="s">
        <v>917</v>
      </c>
      <c r="S33" s="33" t="s">
        <v>629</v>
      </c>
      <c r="T33" s="33">
        <v>7</v>
      </c>
      <c r="U33" s="33">
        <v>12</v>
      </c>
      <c r="V33" s="33">
        <v>32</v>
      </c>
      <c r="W33" s="33">
        <f t="shared" si="0"/>
        <v>0.875</v>
      </c>
      <c r="X33" s="15">
        <f t="shared" si="1"/>
        <v>4</v>
      </c>
      <c r="Y33" s="15">
        <f t="shared" si="2"/>
        <v>3.125</v>
      </c>
      <c r="Z33" s="33" t="s">
        <v>621</v>
      </c>
      <c r="AA33" s="46" t="s">
        <v>52</v>
      </c>
      <c r="AB33" s="42">
        <v>40</v>
      </c>
      <c r="AC33" s="33"/>
    </row>
    <row r="34" spans="1:29" x14ac:dyDescent="0.25">
      <c r="A34" s="33"/>
      <c r="B34" s="33" t="s">
        <v>605</v>
      </c>
      <c r="C34" s="33"/>
      <c r="D34" s="33" t="s">
        <v>374</v>
      </c>
      <c r="E34" s="33">
        <v>800</v>
      </c>
      <c r="F34" s="33" t="s">
        <v>158</v>
      </c>
      <c r="G34" s="33" t="s">
        <v>26</v>
      </c>
      <c r="H34" s="33" t="s">
        <v>26</v>
      </c>
      <c r="I34" s="33" t="s">
        <v>45</v>
      </c>
      <c r="J34" s="33" t="s">
        <v>49</v>
      </c>
      <c r="K34" s="33" t="s">
        <v>616</v>
      </c>
      <c r="L34" s="33" t="s">
        <v>50</v>
      </c>
      <c r="M34" s="33" t="s">
        <v>733</v>
      </c>
      <c r="N34" s="33">
        <v>1</v>
      </c>
      <c r="O34" s="33">
        <v>32</v>
      </c>
      <c r="P34" s="33"/>
      <c r="Q34" s="36">
        <v>32</v>
      </c>
      <c r="R34" s="33" t="s">
        <v>919</v>
      </c>
      <c r="S34" s="35" t="s">
        <v>158</v>
      </c>
      <c r="T34" s="33">
        <v>9</v>
      </c>
      <c r="U34" s="33">
        <v>11</v>
      </c>
      <c r="V34" s="33">
        <v>42</v>
      </c>
      <c r="W34" s="33">
        <f t="shared" si="0"/>
        <v>0.76190476190476186</v>
      </c>
      <c r="X34" s="15">
        <f t="shared" si="1"/>
        <v>2.9090909090909092</v>
      </c>
      <c r="Y34" s="15">
        <f t="shared" si="2"/>
        <v>2.1471861471861473</v>
      </c>
      <c r="Z34" s="33" t="s">
        <v>630</v>
      </c>
      <c r="AA34" s="46" t="s">
        <v>61</v>
      </c>
      <c r="AB34" s="42">
        <v>42</v>
      </c>
      <c r="AC34" s="33"/>
    </row>
    <row r="35" spans="1:29" x14ac:dyDescent="0.25">
      <c r="A35" s="33"/>
      <c r="B35" s="33" t="s">
        <v>606</v>
      </c>
      <c r="C35" s="33"/>
      <c r="D35" s="33" t="s">
        <v>374</v>
      </c>
      <c r="E35" s="33">
        <v>800</v>
      </c>
      <c r="F35" s="33" t="s">
        <v>158</v>
      </c>
      <c r="G35" s="33" t="s">
        <v>26</v>
      </c>
      <c r="H35" s="33" t="s">
        <v>26</v>
      </c>
      <c r="I35" s="33" t="s">
        <v>45</v>
      </c>
      <c r="J35" s="33" t="s">
        <v>49</v>
      </c>
      <c r="K35" s="33" t="s">
        <v>616</v>
      </c>
      <c r="L35" s="33" t="s">
        <v>50</v>
      </c>
      <c r="M35" s="33" t="s">
        <v>733</v>
      </c>
      <c r="N35" s="33">
        <v>1</v>
      </c>
      <c r="O35" s="33">
        <v>32</v>
      </c>
      <c r="P35" s="33"/>
      <c r="Q35" s="36">
        <v>32</v>
      </c>
      <c r="R35" s="33" t="s">
        <v>919</v>
      </c>
      <c r="S35" s="35" t="s">
        <v>158</v>
      </c>
      <c r="T35" s="33">
        <v>9</v>
      </c>
      <c r="U35" s="33">
        <v>11</v>
      </c>
      <c r="V35" s="33">
        <v>42</v>
      </c>
      <c r="W35" s="33">
        <f t="shared" si="0"/>
        <v>0.76190476190476186</v>
      </c>
      <c r="X35" s="15">
        <f t="shared" si="1"/>
        <v>2.9090909090909092</v>
      </c>
      <c r="Y35" s="15">
        <f t="shared" si="2"/>
        <v>2.1471861471861473</v>
      </c>
      <c r="Z35" s="33" t="s">
        <v>631</v>
      </c>
      <c r="AA35" s="46" t="s">
        <v>61</v>
      </c>
      <c r="AB35" s="42">
        <v>42</v>
      </c>
      <c r="AC35" s="33"/>
    </row>
    <row r="36" spans="1:29" x14ac:dyDescent="0.25">
      <c r="A36" s="33"/>
      <c r="B36" s="33" t="s">
        <v>607</v>
      </c>
      <c r="C36" s="33"/>
      <c r="D36" s="33" t="s">
        <v>374</v>
      </c>
      <c r="E36" s="33">
        <v>660</v>
      </c>
      <c r="F36" s="33" t="s">
        <v>502</v>
      </c>
      <c r="G36" s="33" t="s">
        <v>26</v>
      </c>
      <c r="H36" s="33" t="s">
        <v>26</v>
      </c>
      <c r="I36" s="33" t="s">
        <v>45</v>
      </c>
      <c r="J36" s="35" t="s">
        <v>453</v>
      </c>
      <c r="K36" s="33" t="s">
        <v>620</v>
      </c>
      <c r="L36" s="33" t="s">
        <v>50</v>
      </c>
      <c r="M36" s="35" t="s">
        <v>456</v>
      </c>
      <c r="N36" s="33">
        <v>2</v>
      </c>
      <c r="O36" s="33">
        <v>30</v>
      </c>
      <c r="P36" s="33"/>
      <c r="Q36" s="38">
        <v>46</v>
      </c>
      <c r="R36" s="33" t="s">
        <v>919</v>
      </c>
      <c r="S36" s="33" t="s">
        <v>501</v>
      </c>
      <c r="T36" s="33">
        <v>8</v>
      </c>
      <c r="U36" s="33">
        <v>11</v>
      </c>
      <c r="V36" s="33">
        <v>32</v>
      </c>
      <c r="W36" s="33">
        <f t="shared" si="0"/>
        <v>0.9375</v>
      </c>
      <c r="X36" s="15">
        <f t="shared" si="1"/>
        <v>4.1818181818181817</v>
      </c>
      <c r="Y36" s="15">
        <f t="shared" si="2"/>
        <v>3.2443181818181817</v>
      </c>
      <c r="Z36" s="33" t="s">
        <v>630</v>
      </c>
      <c r="AA36" s="46" t="s">
        <v>61</v>
      </c>
      <c r="AB36" s="42">
        <v>42</v>
      </c>
      <c r="AC36" s="33"/>
    </row>
    <row r="37" spans="1:29" x14ac:dyDescent="0.25">
      <c r="A37" s="33"/>
      <c r="B37" s="33" t="s">
        <v>608</v>
      </c>
      <c r="C37" s="33"/>
      <c r="D37" s="33" t="s">
        <v>374</v>
      </c>
      <c r="E37" s="33">
        <v>660</v>
      </c>
      <c r="F37" s="33" t="s">
        <v>502</v>
      </c>
      <c r="G37" s="33" t="s">
        <v>26</v>
      </c>
      <c r="H37" s="33" t="s">
        <v>26</v>
      </c>
      <c r="I37" s="33" t="s">
        <v>45</v>
      </c>
      <c r="J37" s="33" t="s">
        <v>632</v>
      </c>
      <c r="K37" s="33" t="s">
        <v>620</v>
      </c>
      <c r="L37" s="33" t="s">
        <v>50</v>
      </c>
      <c r="M37" s="35" t="s">
        <v>456</v>
      </c>
      <c r="N37" s="33">
        <v>2</v>
      </c>
      <c r="O37" s="33">
        <v>30</v>
      </c>
      <c r="P37" s="33"/>
      <c r="Q37" s="38">
        <v>46</v>
      </c>
      <c r="R37" s="33" t="s">
        <v>919</v>
      </c>
      <c r="S37" s="33" t="s">
        <v>501</v>
      </c>
      <c r="T37" s="33">
        <v>8</v>
      </c>
      <c r="U37" s="33">
        <v>11</v>
      </c>
      <c r="V37" s="33">
        <v>32</v>
      </c>
      <c r="W37" s="33">
        <f t="shared" si="0"/>
        <v>0.9375</v>
      </c>
      <c r="X37" s="15">
        <f t="shared" si="1"/>
        <v>4.1818181818181817</v>
      </c>
      <c r="Y37" s="15">
        <f t="shared" si="2"/>
        <v>3.2443181818181817</v>
      </c>
      <c r="Z37" s="33" t="s">
        <v>631</v>
      </c>
      <c r="AA37" s="46" t="s">
        <v>61</v>
      </c>
      <c r="AB37" s="42">
        <v>42</v>
      </c>
      <c r="AC37" s="33"/>
    </row>
    <row r="38" spans="1:29" x14ac:dyDescent="0.25">
      <c r="A38" s="33"/>
      <c r="B38" s="33" t="s">
        <v>609</v>
      </c>
      <c r="C38" s="33"/>
      <c r="D38" s="33" t="s">
        <v>374</v>
      </c>
      <c r="E38" s="33">
        <v>550</v>
      </c>
      <c r="F38" s="33" t="s">
        <v>42</v>
      </c>
      <c r="G38" s="33" t="s">
        <v>26</v>
      </c>
      <c r="H38" s="33" t="s">
        <v>26</v>
      </c>
      <c r="I38" s="33" t="s">
        <v>45</v>
      </c>
      <c r="J38" s="33" t="s">
        <v>496</v>
      </c>
      <c r="K38" s="33" t="s">
        <v>620</v>
      </c>
      <c r="L38" s="33" t="s">
        <v>50</v>
      </c>
      <c r="M38" s="33" t="s">
        <v>32</v>
      </c>
      <c r="N38" s="33">
        <v>3</v>
      </c>
      <c r="O38" s="33">
        <v>28</v>
      </c>
      <c r="P38" s="33">
        <v>38</v>
      </c>
      <c r="Q38" s="38">
        <v>48</v>
      </c>
      <c r="R38" s="33" t="s">
        <v>917</v>
      </c>
      <c r="S38" s="33" t="s">
        <v>629</v>
      </c>
      <c r="T38" s="33">
        <v>7</v>
      </c>
      <c r="U38" s="33">
        <v>12</v>
      </c>
      <c r="V38" s="33">
        <v>32</v>
      </c>
      <c r="W38" s="33">
        <f t="shared" si="0"/>
        <v>0.875</v>
      </c>
      <c r="X38" s="15">
        <f t="shared" si="1"/>
        <v>4</v>
      </c>
      <c r="Y38" s="15">
        <f t="shared" si="2"/>
        <v>3.125</v>
      </c>
      <c r="Z38" s="33" t="s">
        <v>499</v>
      </c>
      <c r="AA38" s="33" t="s">
        <v>60</v>
      </c>
      <c r="AB38" s="42">
        <v>42</v>
      </c>
      <c r="AC38" s="33"/>
    </row>
    <row r="39" spans="1:29" x14ac:dyDescent="0.25">
      <c r="A39" s="33"/>
      <c r="B39" s="33" t="s">
        <v>610</v>
      </c>
      <c r="C39" s="33"/>
      <c r="D39" s="33" t="s">
        <v>374</v>
      </c>
      <c r="E39" s="33">
        <v>550</v>
      </c>
      <c r="F39" s="33" t="s">
        <v>42</v>
      </c>
      <c r="G39" s="33" t="s">
        <v>26</v>
      </c>
      <c r="H39" s="33" t="s">
        <v>26</v>
      </c>
      <c r="I39" s="33" t="s">
        <v>45</v>
      </c>
      <c r="J39" s="33" t="s">
        <v>496</v>
      </c>
      <c r="K39" s="33" t="s">
        <v>620</v>
      </c>
      <c r="L39" s="33" t="s">
        <v>50</v>
      </c>
      <c r="M39" s="33" t="s">
        <v>32</v>
      </c>
      <c r="N39" s="33">
        <v>3</v>
      </c>
      <c r="O39" s="33">
        <v>28</v>
      </c>
      <c r="P39" s="33">
        <v>38</v>
      </c>
      <c r="Q39" s="38">
        <v>48</v>
      </c>
      <c r="R39" s="33" t="s">
        <v>917</v>
      </c>
      <c r="S39" s="33" t="s">
        <v>629</v>
      </c>
      <c r="T39" s="33">
        <v>7</v>
      </c>
      <c r="U39" s="33">
        <v>12</v>
      </c>
      <c r="V39" s="33">
        <v>32</v>
      </c>
      <c r="W39" s="33">
        <f t="shared" si="0"/>
        <v>0.875</v>
      </c>
      <c r="X39" s="15">
        <f t="shared" si="1"/>
        <v>4</v>
      </c>
      <c r="Y39" s="15">
        <f t="shared" si="2"/>
        <v>3.125</v>
      </c>
      <c r="Z39" s="33" t="s">
        <v>499</v>
      </c>
      <c r="AA39" s="33" t="s">
        <v>60</v>
      </c>
      <c r="AB39" s="42">
        <v>42</v>
      </c>
      <c r="AC39" s="33"/>
    </row>
  </sheetData>
  <conditionalFormatting sqref="W2:W39">
    <cfRule type="aboveAverage" dxfId="25" priority="11" aboveAverage="0" stdDev="1"/>
    <cfRule type="aboveAverage" dxfId="24" priority="12" stdDev="1"/>
  </conditionalFormatting>
  <conditionalFormatting sqref="X2:X39">
    <cfRule type="aboveAverage" dxfId="23" priority="13" aboveAverage="0" stdDev="1"/>
    <cfRule type="aboveAverage" dxfId="22" priority="14" stdDev="1"/>
  </conditionalFormatting>
  <conditionalFormatting sqref="Y2:Y3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workbookViewId="0">
      <selection activeCell="A7" sqref="A7"/>
    </sheetView>
  </sheetViews>
  <sheetFormatPr defaultRowHeight="15" x14ac:dyDescent="0.25"/>
  <cols>
    <col min="1" max="1" width="21.7109375" customWidth="1"/>
    <col min="2" max="2" width="5.5703125" customWidth="1"/>
    <col min="3" max="3" width="11.42578125" customWidth="1"/>
    <col min="5" max="5" width="22.28515625" customWidth="1"/>
    <col min="7" max="7" width="11.28515625" customWidth="1"/>
    <col min="9" max="9" width="23.5703125" customWidth="1"/>
    <col min="10" max="10" width="3.7109375" customWidth="1"/>
    <col min="11" max="11" width="16.140625" customWidth="1"/>
    <col min="12" max="12" width="23.140625" customWidth="1"/>
    <col min="13" max="16" width="5.42578125" customWidth="1"/>
    <col min="17" max="17" width="8" customWidth="1"/>
    <col min="18" max="18" width="20.85546875" customWidth="1"/>
    <col min="19" max="20" width="4.28515625" customWidth="1"/>
    <col min="21" max="22" width="5.5703125" customWidth="1"/>
    <col min="23" max="23" width="5.85546875" customWidth="1"/>
    <col min="24" max="24" width="9.140625" customWidth="1"/>
    <col min="25" max="25" width="17.42578125" customWidth="1"/>
    <col min="26" max="26" width="16.28515625" customWidth="1"/>
    <col min="28" max="28" width="12.5703125" customWidth="1"/>
    <col min="29" max="29" width="23.42578125" customWidth="1"/>
  </cols>
  <sheetData>
    <row r="1" spans="1:30" x14ac:dyDescent="0.25">
      <c r="A1" s="35" t="s">
        <v>3</v>
      </c>
      <c r="B1" s="35" t="s">
        <v>10</v>
      </c>
      <c r="C1" s="35" t="s">
        <v>124</v>
      </c>
      <c r="D1" s="35" t="s">
        <v>125</v>
      </c>
      <c r="E1" s="35" t="s">
        <v>4</v>
      </c>
      <c r="F1" s="35" t="s">
        <v>24</v>
      </c>
      <c r="G1" s="35" t="s">
        <v>25</v>
      </c>
      <c r="H1" s="35" t="s">
        <v>44</v>
      </c>
      <c r="I1" s="35" t="s">
        <v>5</v>
      </c>
      <c r="J1" s="35" t="s">
        <v>18</v>
      </c>
      <c r="K1" s="35" t="s">
        <v>192</v>
      </c>
      <c r="L1" s="35" t="s">
        <v>16</v>
      </c>
      <c r="M1" s="35" t="s">
        <v>33</v>
      </c>
      <c r="N1" s="35" t="s">
        <v>113</v>
      </c>
      <c r="O1" s="35" t="s">
        <v>114</v>
      </c>
      <c r="P1" s="35" t="s">
        <v>115</v>
      </c>
      <c r="Q1" s="35" t="s">
        <v>934</v>
      </c>
      <c r="R1" s="35" t="s">
        <v>6</v>
      </c>
      <c r="S1" s="35" t="s">
        <v>34</v>
      </c>
      <c r="T1" s="35" t="s">
        <v>110</v>
      </c>
      <c r="U1" s="35" t="s">
        <v>111</v>
      </c>
      <c r="V1" s="35" t="s">
        <v>358</v>
      </c>
      <c r="W1" s="35" t="s">
        <v>357</v>
      </c>
      <c r="X1" s="35" t="s">
        <v>935</v>
      </c>
      <c r="Y1" s="35" t="s">
        <v>7</v>
      </c>
      <c r="Z1" s="35" t="s">
        <v>21</v>
      </c>
      <c r="AA1" s="35" t="s">
        <v>126</v>
      </c>
      <c r="AB1" s="35" t="s">
        <v>218</v>
      </c>
      <c r="AC1" s="35" t="s">
        <v>216</v>
      </c>
      <c r="AD1" s="35"/>
    </row>
    <row r="2" spans="1:30" x14ac:dyDescent="0.25">
      <c r="A2" s="33" t="s">
        <v>671</v>
      </c>
      <c r="B2" s="33"/>
      <c r="C2" s="33" t="s">
        <v>11</v>
      </c>
      <c r="D2" s="33">
        <v>800</v>
      </c>
      <c r="E2" s="33" t="s">
        <v>108</v>
      </c>
      <c r="F2" s="33" t="s">
        <v>26</v>
      </c>
      <c r="G2" s="33" t="s">
        <v>137</v>
      </c>
      <c r="H2" s="33" t="s">
        <v>48</v>
      </c>
      <c r="I2" s="33" t="s">
        <v>109</v>
      </c>
      <c r="J2" s="33" t="s">
        <v>32</v>
      </c>
      <c r="K2" s="33" t="s">
        <v>50</v>
      </c>
      <c r="L2" s="33" t="s">
        <v>675</v>
      </c>
      <c r="M2" s="33">
        <v>3</v>
      </c>
      <c r="N2" s="33">
        <v>26</v>
      </c>
      <c r="O2" s="33">
        <v>36</v>
      </c>
      <c r="P2" s="33">
        <v>48</v>
      </c>
      <c r="Q2" s="33" t="s">
        <v>919</v>
      </c>
      <c r="R2" s="33" t="s">
        <v>108</v>
      </c>
      <c r="S2" s="33">
        <v>9</v>
      </c>
      <c r="T2" s="33">
        <v>11</v>
      </c>
      <c r="U2" s="33">
        <v>34</v>
      </c>
      <c r="V2" s="33">
        <f t="shared" ref="V2:V21" si="0">N2/U2</f>
        <v>0.76470588235294112</v>
      </c>
      <c r="W2" s="15">
        <f t="shared" ref="W2:W21" si="1">P2/T2</f>
        <v>4.3636363636363633</v>
      </c>
      <c r="X2" s="15">
        <f t="shared" ref="X2:X21" si="2">W2-V2</f>
        <v>3.5989304812834222</v>
      </c>
      <c r="Y2" s="33" t="s">
        <v>676</v>
      </c>
      <c r="Z2" s="33" t="s">
        <v>61</v>
      </c>
      <c r="AA2" s="33">
        <v>35</v>
      </c>
      <c r="AB2" s="33"/>
    </row>
    <row r="3" spans="1:30" x14ac:dyDescent="0.25">
      <c r="A3" s="33" t="s">
        <v>672</v>
      </c>
      <c r="B3" s="33"/>
      <c r="C3" s="33" t="s">
        <v>11</v>
      </c>
      <c r="D3" s="33">
        <v>600</v>
      </c>
      <c r="E3" s="35" t="s">
        <v>42</v>
      </c>
      <c r="F3" s="33" t="s">
        <v>26</v>
      </c>
      <c r="G3" s="33" t="s">
        <v>43</v>
      </c>
      <c r="H3" s="33" t="s">
        <v>48</v>
      </c>
      <c r="I3" s="35" t="s">
        <v>453</v>
      </c>
      <c r="J3" s="33" t="s">
        <v>32</v>
      </c>
      <c r="K3" s="33" t="s">
        <v>50</v>
      </c>
      <c r="L3" s="33" t="s">
        <v>677</v>
      </c>
      <c r="M3" s="33">
        <v>3</v>
      </c>
      <c r="N3" s="33">
        <v>28</v>
      </c>
      <c r="O3" s="33">
        <v>38</v>
      </c>
      <c r="P3" s="33">
        <v>48</v>
      </c>
      <c r="Q3" s="33" t="s">
        <v>919</v>
      </c>
      <c r="R3" s="33" t="s">
        <v>108</v>
      </c>
      <c r="S3" s="33">
        <v>8</v>
      </c>
      <c r="T3" s="33">
        <v>12</v>
      </c>
      <c r="U3" s="33">
        <v>32</v>
      </c>
      <c r="V3" s="33">
        <f t="shared" si="0"/>
        <v>0.875</v>
      </c>
      <c r="W3" s="15">
        <f t="shared" si="1"/>
        <v>4</v>
      </c>
      <c r="X3" s="15">
        <f t="shared" si="2"/>
        <v>3.125</v>
      </c>
      <c r="Y3" s="33" t="s">
        <v>499</v>
      </c>
      <c r="Z3" s="33" t="s">
        <v>60</v>
      </c>
      <c r="AA3" s="33">
        <v>35</v>
      </c>
      <c r="AB3" s="33"/>
    </row>
    <row r="4" spans="1:30" x14ac:dyDescent="0.25">
      <c r="A4" s="33" t="s">
        <v>673</v>
      </c>
      <c r="B4" s="33"/>
      <c r="C4" s="33" t="s">
        <v>11</v>
      </c>
      <c r="D4" s="33">
        <v>450</v>
      </c>
      <c r="E4" s="35" t="s">
        <v>42</v>
      </c>
      <c r="F4" s="33" t="s">
        <v>26</v>
      </c>
      <c r="G4" s="33" t="s">
        <v>35</v>
      </c>
      <c r="H4" s="33" t="s">
        <v>48</v>
      </c>
      <c r="I4" s="33" t="s">
        <v>496</v>
      </c>
      <c r="J4" s="33" t="s">
        <v>32</v>
      </c>
      <c r="K4" s="33" t="s">
        <v>50</v>
      </c>
      <c r="L4" s="33" t="s">
        <v>677</v>
      </c>
      <c r="M4" s="33">
        <v>3</v>
      </c>
      <c r="N4" s="33">
        <v>28</v>
      </c>
      <c r="O4" s="33">
        <v>38</v>
      </c>
      <c r="P4" s="33">
        <v>48</v>
      </c>
      <c r="Q4" s="33" t="s">
        <v>919</v>
      </c>
      <c r="R4" s="35" t="s">
        <v>454</v>
      </c>
      <c r="S4" s="33">
        <v>7</v>
      </c>
      <c r="T4" s="33">
        <v>14</v>
      </c>
      <c r="U4" s="33">
        <v>34</v>
      </c>
      <c r="V4" s="33">
        <f t="shared" si="0"/>
        <v>0.82352941176470584</v>
      </c>
      <c r="W4" s="15">
        <f t="shared" si="1"/>
        <v>3.4285714285714284</v>
      </c>
      <c r="X4" s="15">
        <f t="shared" si="2"/>
        <v>2.6050420168067223</v>
      </c>
      <c r="Y4" s="33" t="s">
        <v>678</v>
      </c>
      <c r="Z4" s="33" t="s">
        <v>679</v>
      </c>
      <c r="AA4" s="33">
        <v>35</v>
      </c>
      <c r="AB4" s="33"/>
    </row>
    <row r="5" spans="1:30" x14ac:dyDescent="0.25">
      <c r="A5" s="33" t="s">
        <v>674</v>
      </c>
      <c r="B5" s="33"/>
      <c r="C5" s="33" t="s">
        <v>11</v>
      </c>
      <c r="D5" s="33">
        <v>450</v>
      </c>
      <c r="E5" s="35" t="s">
        <v>42</v>
      </c>
      <c r="F5" s="33" t="s">
        <v>26</v>
      </c>
      <c r="G5" s="33" t="s">
        <v>35</v>
      </c>
      <c r="H5" s="33" t="s">
        <v>48</v>
      </c>
      <c r="I5" s="33" t="s">
        <v>496</v>
      </c>
      <c r="J5" s="33" t="s">
        <v>32</v>
      </c>
      <c r="K5" s="33" t="s">
        <v>50</v>
      </c>
      <c r="L5" s="33" t="s">
        <v>677</v>
      </c>
      <c r="M5" s="33">
        <v>3</v>
      </c>
      <c r="N5" s="33">
        <v>28</v>
      </c>
      <c r="O5" s="33">
        <v>38</v>
      </c>
      <c r="P5" s="33">
        <v>48</v>
      </c>
      <c r="Q5" s="33" t="s">
        <v>919</v>
      </c>
      <c r="R5" s="35" t="s">
        <v>454</v>
      </c>
      <c r="S5" s="33">
        <v>7</v>
      </c>
      <c r="T5" s="33">
        <v>14</v>
      </c>
      <c r="U5" s="33">
        <v>34</v>
      </c>
      <c r="V5" s="33">
        <f t="shared" si="0"/>
        <v>0.82352941176470584</v>
      </c>
      <c r="W5" s="15">
        <f t="shared" si="1"/>
        <v>3.4285714285714284</v>
      </c>
      <c r="X5" s="15">
        <f t="shared" si="2"/>
        <v>2.6050420168067223</v>
      </c>
      <c r="Y5" s="33" t="s">
        <v>678</v>
      </c>
      <c r="Z5" s="33" t="s">
        <v>679</v>
      </c>
      <c r="AA5" s="33">
        <v>35</v>
      </c>
      <c r="AB5" s="33"/>
    </row>
    <row r="6" spans="1:30" x14ac:dyDescent="0.25">
      <c r="A6" s="33" t="s">
        <v>680</v>
      </c>
      <c r="B6" s="33"/>
      <c r="C6" s="33" t="s">
        <v>494</v>
      </c>
      <c r="D6" s="33">
        <v>830</v>
      </c>
      <c r="E6" s="33" t="s">
        <v>404</v>
      </c>
      <c r="F6" s="33" t="s">
        <v>26</v>
      </c>
      <c r="G6" s="33" t="s">
        <v>32</v>
      </c>
      <c r="H6" s="33" t="s">
        <v>45</v>
      </c>
      <c r="I6" s="33" t="s">
        <v>404</v>
      </c>
      <c r="J6" s="33" t="s">
        <v>32</v>
      </c>
      <c r="K6" s="33" t="s">
        <v>50</v>
      </c>
      <c r="L6" s="33" t="s">
        <v>686</v>
      </c>
      <c r="M6" s="33">
        <v>3</v>
      </c>
      <c r="N6" s="33">
        <v>26</v>
      </c>
      <c r="O6" s="33">
        <v>36</v>
      </c>
      <c r="P6" s="33">
        <v>48</v>
      </c>
      <c r="Q6" s="33" t="s">
        <v>919</v>
      </c>
      <c r="R6" s="33" t="s">
        <v>687</v>
      </c>
      <c r="S6" s="33">
        <v>9</v>
      </c>
      <c r="T6" s="33">
        <v>11</v>
      </c>
      <c r="U6" s="33">
        <v>34</v>
      </c>
      <c r="V6" s="33">
        <f t="shared" si="0"/>
        <v>0.76470588235294112</v>
      </c>
      <c r="W6" s="15">
        <f t="shared" si="1"/>
        <v>4.3636363636363633</v>
      </c>
      <c r="X6" s="15">
        <f t="shared" si="2"/>
        <v>3.5989304812834222</v>
      </c>
      <c r="Y6" s="33" t="s">
        <v>134</v>
      </c>
      <c r="Z6" s="33" t="s">
        <v>61</v>
      </c>
      <c r="AA6" s="33">
        <v>42</v>
      </c>
      <c r="AB6" s="33"/>
    </row>
    <row r="7" spans="1:30" x14ac:dyDescent="0.25">
      <c r="A7" s="33" t="s">
        <v>681</v>
      </c>
      <c r="B7" s="33"/>
      <c r="C7" s="33" t="s">
        <v>494</v>
      </c>
      <c r="D7" s="33">
        <v>650</v>
      </c>
      <c r="E7" s="33" t="s">
        <v>877</v>
      </c>
      <c r="F7" s="33" t="s">
        <v>26</v>
      </c>
      <c r="G7" s="33" t="s">
        <v>32</v>
      </c>
      <c r="H7" s="33" t="s">
        <v>45</v>
      </c>
      <c r="I7" s="33" t="s">
        <v>632</v>
      </c>
      <c r="J7" s="33" t="s">
        <v>32</v>
      </c>
      <c r="K7" s="33" t="s">
        <v>50</v>
      </c>
      <c r="L7" s="33" t="s">
        <v>677</v>
      </c>
      <c r="M7" s="33">
        <v>3</v>
      </c>
      <c r="N7" s="33">
        <v>28</v>
      </c>
      <c r="O7" s="33">
        <v>38</v>
      </c>
      <c r="P7" s="38">
        <v>48</v>
      </c>
      <c r="Q7" s="33" t="s">
        <v>919</v>
      </c>
      <c r="R7" s="33" t="s">
        <v>501</v>
      </c>
      <c r="S7" s="33">
        <v>8</v>
      </c>
      <c r="T7" s="33">
        <v>11</v>
      </c>
      <c r="U7" s="33">
        <v>32</v>
      </c>
      <c r="V7" s="33">
        <f t="shared" si="0"/>
        <v>0.875</v>
      </c>
      <c r="W7" s="15">
        <f t="shared" si="1"/>
        <v>4.3636363636363633</v>
      </c>
      <c r="X7" s="15">
        <f t="shared" si="2"/>
        <v>3.4886363636363633</v>
      </c>
      <c r="Y7" s="33" t="s">
        <v>688</v>
      </c>
      <c r="Z7" s="33" t="s">
        <v>61</v>
      </c>
      <c r="AA7" s="33">
        <v>42</v>
      </c>
      <c r="AB7" s="33"/>
    </row>
    <row r="8" spans="1:30" x14ac:dyDescent="0.25">
      <c r="A8" s="33" t="s">
        <v>682</v>
      </c>
      <c r="B8" s="33"/>
      <c r="C8" s="33" t="s">
        <v>494</v>
      </c>
      <c r="D8" s="33">
        <v>660</v>
      </c>
      <c r="E8" s="33" t="s">
        <v>877</v>
      </c>
      <c r="F8" s="33" t="s">
        <v>26</v>
      </c>
      <c r="G8" s="33" t="s">
        <v>32</v>
      </c>
      <c r="H8" s="33" t="s">
        <v>45</v>
      </c>
      <c r="I8" s="33" t="s">
        <v>632</v>
      </c>
      <c r="J8" s="33" t="s">
        <v>32</v>
      </c>
      <c r="K8" s="33" t="s">
        <v>50</v>
      </c>
      <c r="L8" s="33" t="s">
        <v>677</v>
      </c>
      <c r="M8" s="33">
        <v>3</v>
      </c>
      <c r="N8" s="33">
        <v>28</v>
      </c>
      <c r="O8" s="33">
        <v>38</v>
      </c>
      <c r="P8" s="38">
        <v>48</v>
      </c>
      <c r="Q8" s="33" t="s">
        <v>919</v>
      </c>
      <c r="R8" s="33" t="s">
        <v>501</v>
      </c>
      <c r="S8" s="33">
        <v>8</v>
      </c>
      <c r="T8" s="33">
        <v>11</v>
      </c>
      <c r="U8" s="33">
        <v>32</v>
      </c>
      <c r="V8" s="33">
        <f t="shared" si="0"/>
        <v>0.875</v>
      </c>
      <c r="W8" s="15">
        <f t="shared" si="1"/>
        <v>4.3636363636363633</v>
      </c>
      <c r="X8" s="15">
        <f t="shared" si="2"/>
        <v>3.4886363636363633</v>
      </c>
      <c r="Y8" s="33" t="s">
        <v>688</v>
      </c>
      <c r="Z8" s="33" t="s">
        <v>61</v>
      </c>
      <c r="AA8" s="33">
        <v>42</v>
      </c>
      <c r="AB8" s="33"/>
    </row>
    <row r="9" spans="1:30" x14ac:dyDescent="0.25">
      <c r="A9" s="33" t="s">
        <v>683</v>
      </c>
      <c r="B9" s="33"/>
      <c r="C9" s="33" t="s">
        <v>494</v>
      </c>
      <c r="D9" s="33">
        <v>550</v>
      </c>
      <c r="E9" s="33" t="s">
        <v>42</v>
      </c>
      <c r="F9" s="33" t="s">
        <v>26</v>
      </c>
      <c r="G9" s="33" t="s">
        <v>32</v>
      </c>
      <c r="H9" s="33" t="s">
        <v>45</v>
      </c>
      <c r="I9" s="33" t="s">
        <v>496</v>
      </c>
      <c r="J9" s="33" t="s">
        <v>32</v>
      </c>
      <c r="K9" s="33" t="s">
        <v>50</v>
      </c>
      <c r="L9" s="33" t="s">
        <v>677</v>
      </c>
      <c r="M9" s="33">
        <v>3</v>
      </c>
      <c r="N9" s="33">
        <v>28</v>
      </c>
      <c r="O9" s="33">
        <v>38</v>
      </c>
      <c r="P9" s="38">
        <v>48</v>
      </c>
      <c r="Q9" s="33" t="s">
        <v>919</v>
      </c>
      <c r="R9" s="35" t="s">
        <v>454</v>
      </c>
      <c r="S9" s="33">
        <v>7</v>
      </c>
      <c r="T9" s="33">
        <v>14</v>
      </c>
      <c r="U9" s="33">
        <v>34</v>
      </c>
      <c r="V9" s="33">
        <f t="shared" si="0"/>
        <v>0.82352941176470584</v>
      </c>
      <c r="W9" s="15">
        <f t="shared" si="1"/>
        <v>3.4285714285714284</v>
      </c>
      <c r="X9" s="15">
        <f t="shared" si="2"/>
        <v>2.6050420168067223</v>
      </c>
      <c r="Y9" s="33" t="s">
        <v>499</v>
      </c>
      <c r="Z9" s="33" t="s">
        <v>60</v>
      </c>
      <c r="AA9" s="33">
        <v>42</v>
      </c>
      <c r="AB9" s="33"/>
    </row>
    <row r="10" spans="1:30" x14ac:dyDescent="0.25">
      <c r="A10" s="33" t="s">
        <v>684</v>
      </c>
      <c r="B10" s="33"/>
      <c r="C10" s="33" t="s">
        <v>494</v>
      </c>
      <c r="D10" s="33">
        <v>550</v>
      </c>
      <c r="E10" s="35" t="s">
        <v>42</v>
      </c>
      <c r="F10" s="33" t="s">
        <v>26</v>
      </c>
      <c r="G10" s="33" t="s">
        <v>32</v>
      </c>
      <c r="H10" s="33" t="s">
        <v>45</v>
      </c>
      <c r="I10" s="33" t="s">
        <v>496</v>
      </c>
      <c r="J10" s="33" t="s">
        <v>32</v>
      </c>
      <c r="K10" s="33" t="s">
        <v>50</v>
      </c>
      <c r="L10" s="33" t="s">
        <v>677</v>
      </c>
      <c r="M10" s="33">
        <v>3</v>
      </c>
      <c r="N10" s="33">
        <v>28</v>
      </c>
      <c r="O10" s="33">
        <v>38</v>
      </c>
      <c r="P10" s="38">
        <v>48</v>
      </c>
      <c r="Q10" s="33" t="s">
        <v>919</v>
      </c>
      <c r="R10" s="35" t="s">
        <v>454</v>
      </c>
      <c r="S10" s="33">
        <v>7</v>
      </c>
      <c r="T10" s="33">
        <v>14</v>
      </c>
      <c r="U10" s="33">
        <v>34</v>
      </c>
      <c r="V10" s="33">
        <f t="shared" si="0"/>
        <v>0.82352941176470584</v>
      </c>
      <c r="W10" s="15">
        <f t="shared" si="1"/>
        <v>3.4285714285714284</v>
      </c>
      <c r="X10" s="15">
        <f t="shared" si="2"/>
        <v>2.6050420168067223</v>
      </c>
      <c r="Y10" s="33" t="s">
        <v>499</v>
      </c>
      <c r="Z10" s="33" t="s">
        <v>60</v>
      </c>
      <c r="AA10" s="33">
        <v>42</v>
      </c>
      <c r="AB10" s="33"/>
    </row>
    <row r="11" spans="1:30" x14ac:dyDescent="0.25">
      <c r="A11" s="33" t="s">
        <v>685</v>
      </c>
      <c r="B11" s="33"/>
      <c r="C11" s="33" t="s">
        <v>494</v>
      </c>
      <c r="D11" s="33">
        <v>650</v>
      </c>
      <c r="E11" s="33" t="s">
        <v>703</v>
      </c>
      <c r="F11" s="33" t="s">
        <v>156</v>
      </c>
      <c r="G11" s="33" t="s">
        <v>32</v>
      </c>
      <c r="H11" s="33" t="s">
        <v>45</v>
      </c>
      <c r="I11" s="33" t="s">
        <v>38</v>
      </c>
      <c r="J11" s="33" t="s">
        <v>32</v>
      </c>
      <c r="K11" s="33" t="s">
        <v>50</v>
      </c>
      <c r="L11" s="33" t="s">
        <v>38</v>
      </c>
      <c r="M11" s="33">
        <v>3</v>
      </c>
      <c r="N11" s="33">
        <v>28</v>
      </c>
      <c r="O11" s="33">
        <v>38</v>
      </c>
      <c r="P11" s="38">
        <v>48</v>
      </c>
      <c r="Q11" s="33" t="s">
        <v>919</v>
      </c>
      <c r="R11" s="33" t="s">
        <v>108</v>
      </c>
      <c r="S11" s="33">
        <v>8</v>
      </c>
      <c r="T11" s="33">
        <v>11</v>
      </c>
      <c r="U11" s="33">
        <v>32</v>
      </c>
      <c r="V11" s="33">
        <f t="shared" si="0"/>
        <v>0.875</v>
      </c>
      <c r="W11" s="15">
        <f t="shared" si="1"/>
        <v>4.3636363636363633</v>
      </c>
      <c r="X11" s="15">
        <f t="shared" si="2"/>
        <v>3.4886363636363633</v>
      </c>
      <c r="Y11" s="33" t="s">
        <v>405</v>
      </c>
      <c r="Z11" s="33" t="s">
        <v>60</v>
      </c>
      <c r="AA11" s="33">
        <v>47</v>
      </c>
      <c r="AB11" s="33"/>
    </row>
    <row r="12" spans="1:30" x14ac:dyDescent="0.25">
      <c r="A12" s="33" t="s">
        <v>689</v>
      </c>
      <c r="B12" s="33"/>
      <c r="C12" s="33" t="s">
        <v>58</v>
      </c>
      <c r="D12" s="33">
        <v>600</v>
      </c>
      <c r="E12" s="33" t="s">
        <v>883</v>
      </c>
      <c r="F12" s="33" t="s">
        <v>156</v>
      </c>
      <c r="G12" s="33" t="s">
        <v>32</v>
      </c>
      <c r="H12" s="33" t="s">
        <v>45</v>
      </c>
      <c r="I12" s="33" t="s">
        <v>496</v>
      </c>
      <c r="J12" s="33" t="s">
        <v>32</v>
      </c>
      <c r="K12" s="33" t="s">
        <v>50</v>
      </c>
      <c r="L12" s="33" t="s">
        <v>135</v>
      </c>
      <c r="M12" s="33">
        <v>3</v>
      </c>
      <c r="N12" s="33">
        <v>28</v>
      </c>
      <c r="O12" s="33">
        <v>38</v>
      </c>
      <c r="P12" s="38">
        <v>48</v>
      </c>
      <c r="Q12" s="33" t="s">
        <v>919</v>
      </c>
      <c r="R12" s="35" t="s">
        <v>454</v>
      </c>
      <c r="S12" s="33">
        <v>7</v>
      </c>
      <c r="T12" s="33">
        <v>14</v>
      </c>
      <c r="U12" s="33">
        <v>34</v>
      </c>
      <c r="V12" s="33">
        <f t="shared" si="0"/>
        <v>0.82352941176470584</v>
      </c>
      <c r="W12" s="15">
        <f t="shared" si="1"/>
        <v>3.4285714285714284</v>
      </c>
      <c r="X12" s="15">
        <f t="shared" si="2"/>
        <v>2.6050420168067223</v>
      </c>
      <c r="Y12" s="33" t="s">
        <v>628</v>
      </c>
      <c r="Z12" s="46" t="s">
        <v>52</v>
      </c>
      <c r="AA12" s="40" t="s">
        <v>612</v>
      </c>
      <c r="AB12" s="52" t="s">
        <v>356</v>
      </c>
    </row>
    <row r="13" spans="1:30" x14ac:dyDescent="0.25">
      <c r="A13" s="33" t="s">
        <v>690</v>
      </c>
      <c r="B13" s="33"/>
      <c r="C13" s="33" t="s">
        <v>58</v>
      </c>
      <c r="D13" s="33">
        <v>600</v>
      </c>
      <c r="E13" s="33" t="s">
        <v>883</v>
      </c>
      <c r="F13" s="33" t="s">
        <v>156</v>
      </c>
      <c r="G13" s="33" t="s">
        <v>32</v>
      </c>
      <c r="H13" s="33" t="s">
        <v>45</v>
      </c>
      <c r="I13" s="33" t="s">
        <v>496</v>
      </c>
      <c r="J13" s="33" t="s">
        <v>32</v>
      </c>
      <c r="K13" s="33" t="s">
        <v>50</v>
      </c>
      <c r="L13" s="33" t="s">
        <v>135</v>
      </c>
      <c r="M13" s="33">
        <v>3</v>
      </c>
      <c r="N13" s="33">
        <v>28</v>
      </c>
      <c r="O13" s="33">
        <v>38</v>
      </c>
      <c r="P13" s="38">
        <v>48</v>
      </c>
      <c r="Q13" s="33" t="s">
        <v>919</v>
      </c>
      <c r="R13" s="35" t="s">
        <v>454</v>
      </c>
      <c r="S13" s="33">
        <v>7</v>
      </c>
      <c r="T13" s="33">
        <v>14</v>
      </c>
      <c r="U13" s="33">
        <v>34</v>
      </c>
      <c r="V13" s="33">
        <f t="shared" si="0"/>
        <v>0.82352941176470584</v>
      </c>
      <c r="W13" s="15">
        <f t="shared" si="1"/>
        <v>3.4285714285714284</v>
      </c>
      <c r="X13" s="15">
        <f t="shared" si="2"/>
        <v>2.6050420168067223</v>
      </c>
      <c r="Y13" s="33" t="s">
        <v>628</v>
      </c>
      <c r="Z13" s="46" t="s">
        <v>52</v>
      </c>
      <c r="AA13" s="40" t="s">
        <v>612</v>
      </c>
      <c r="AB13" s="52" t="s">
        <v>356</v>
      </c>
    </row>
    <row r="14" spans="1:30" x14ac:dyDescent="0.25">
      <c r="A14" s="33" t="s">
        <v>691</v>
      </c>
      <c r="B14" s="33"/>
      <c r="C14" s="33" t="s">
        <v>58</v>
      </c>
      <c r="D14" s="33">
        <v>700</v>
      </c>
      <c r="E14" s="33" t="s">
        <v>887</v>
      </c>
      <c r="F14" s="33" t="s">
        <v>26</v>
      </c>
      <c r="G14" s="33" t="s">
        <v>32</v>
      </c>
      <c r="H14" s="33" t="s">
        <v>48</v>
      </c>
      <c r="I14" s="33" t="s">
        <v>783</v>
      </c>
      <c r="J14" s="33" t="s">
        <v>32</v>
      </c>
      <c r="K14" s="33" t="s">
        <v>50</v>
      </c>
      <c r="L14" s="33" t="s">
        <v>38</v>
      </c>
      <c r="M14" s="33">
        <v>3</v>
      </c>
      <c r="N14" s="33">
        <v>28</v>
      </c>
      <c r="O14" s="33">
        <v>38</v>
      </c>
      <c r="P14" s="38">
        <v>48</v>
      </c>
      <c r="Q14" s="33" t="s">
        <v>919</v>
      </c>
      <c r="R14" s="33" t="s">
        <v>697</v>
      </c>
      <c r="S14" s="33">
        <v>9</v>
      </c>
      <c r="T14" s="33">
        <v>11</v>
      </c>
      <c r="U14" s="33">
        <v>34</v>
      </c>
      <c r="V14" s="33">
        <f t="shared" si="0"/>
        <v>0.82352941176470584</v>
      </c>
      <c r="W14" s="15">
        <f t="shared" si="1"/>
        <v>4.3636363636363633</v>
      </c>
      <c r="X14" s="15">
        <f t="shared" si="2"/>
        <v>3.5401069518716577</v>
      </c>
      <c r="Y14" s="33" t="s">
        <v>678</v>
      </c>
      <c r="Z14" s="33" t="s">
        <v>679</v>
      </c>
      <c r="AA14" s="33">
        <v>42</v>
      </c>
      <c r="AB14" s="33"/>
    </row>
    <row r="15" spans="1:30" x14ac:dyDescent="0.25">
      <c r="A15" s="33" t="s">
        <v>692</v>
      </c>
      <c r="B15" s="33"/>
      <c r="C15" s="33" t="s">
        <v>58</v>
      </c>
      <c r="D15" s="33">
        <v>700</v>
      </c>
      <c r="E15" s="33" t="s">
        <v>887</v>
      </c>
      <c r="F15" s="33" t="s">
        <v>26</v>
      </c>
      <c r="G15" s="33" t="s">
        <v>32</v>
      </c>
      <c r="H15" s="33" t="s">
        <v>48</v>
      </c>
      <c r="I15" s="33" t="s">
        <v>783</v>
      </c>
      <c r="J15" s="33" t="s">
        <v>32</v>
      </c>
      <c r="K15" s="33" t="s">
        <v>50</v>
      </c>
      <c r="L15" s="33" t="s">
        <v>38</v>
      </c>
      <c r="M15" s="33">
        <v>3</v>
      </c>
      <c r="N15" s="33">
        <v>28</v>
      </c>
      <c r="O15" s="33">
        <v>38</v>
      </c>
      <c r="P15" s="38">
        <v>48</v>
      </c>
      <c r="Q15" s="33" t="s">
        <v>919</v>
      </c>
      <c r="R15" s="33" t="s">
        <v>697</v>
      </c>
      <c r="S15" s="33">
        <v>9</v>
      </c>
      <c r="T15" s="33">
        <v>11</v>
      </c>
      <c r="U15" s="33">
        <v>34</v>
      </c>
      <c r="V15" s="33">
        <f t="shared" si="0"/>
        <v>0.82352941176470584</v>
      </c>
      <c r="W15" s="15">
        <f t="shared" si="1"/>
        <v>4.3636363636363633</v>
      </c>
      <c r="X15" s="15">
        <f t="shared" si="2"/>
        <v>3.5401069518716577</v>
      </c>
      <c r="Y15" s="33" t="s">
        <v>678</v>
      </c>
      <c r="Z15" s="33" t="s">
        <v>679</v>
      </c>
      <c r="AA15" s="33">
        <v>42</v>
      </c>
      <c r="AB15" s="33"/>
    </row>
    <row r="16" spans="1:30" x14ac:dyDescent="0.25">
      <c r="A16" s="33" t="s">
        <v>693</v>
      </c>
      <c r="B16" s="33"/>
      <c r="C16" s="33" t="s">
        <v>58</v>
      </c>
      <c r="D16" s="33">
        <v>550</v>
      </c>
      <c r="E16" s="33" t="s">
        <v>698</v>
      </c>
      <c r="F16" s="33" t="s">
        <v>26</v>
      </c>
      <c r="G16" s="33" t="s">
        <v>32</v>
      </c>
      <c r="H16" s="33" t="s">
        <v>48</v>
      </c>
      <c r="I16" s="33" t="s">
        <v>698</v>
      </c>
      <c r="J16" s="33" t="s">
        <v>32</v>
      </c>
      <c r="K16" s="33" t="s">
        <v>50</v>
      </c>
      <c r="L16" s="33" t="s">
        <v>454</v>
      </c>
      <c r="M16" s="33">
        <v>3</v>
      </c>
      <c r="N16" s="33">
        <v>28</v>
      </c>
      <c r="O16" s="33">
        <v>38</v>
      </c>
      <c r="P16" s="38">
        <v>48</v>
      </c>
      <c r="Q16" s="33" t="s">
        <v>919</v>
      </c>
      <c r="R16" s="33" t="s">
        <v>698</v>
      </c>
      <c r="S16" s="33">
        <v>8</v>
      </c>
      <c r="T16" s="33">
        <v>12</v>
      </c>
      <c r="U16" s="33">
        <v>32</v>
      </c>
      <c r="V16" s="33">
        <f t="shared" si="0"/>
        <v>0.875</v>
      </c>
      <c r="W16" s="15">
        <f t="shared" si="1"/>
        <v>4</v>
      </c>
      <c r="X16" s="15">
        <f t="shared" si="2"/>
        <v>3.125</v>
      </c>
      <c r="Y16" s="33" t="s">
        <v>678</v>
      </c>
      <c r="Z16" s="33" t="s">
        <v>679</v>
      </c>
      <c r="AA16" s="33">
        <v>42</v>
      </c>
      <c r="AB16" s="33"/>
    </row>
    <row r="17" spans="1:28" x14ac:dyDescent="0.25">
      <c r="A17" s="33" t="s">
        <v>694</v>
      </c>
      <c r="B17" s="33"/>
      <c r="C17" s="33" t="s">
        <v>58</v>
      </c>
      <c r="D17" s="33">
        <v>585</v>
      </c>
      <c r="E17" s="33" t="s">
        <v>880</v>
      </c>
      <c r="F17" s="33" t="s">
        <v>26</v>
      </c>
      <c r="G17" s="33" t="s">
        <v>32</v>
      </c>
      <c r="H17" s="33" t="s">
        <v>48</v>
      </c>
      <c r="I17" s="33" t="s">
        <v>36</v>
      </c>
      <c r="J17" s="33" t="s">
        <v>32</v>
      </c>
      <c r="K17" s="33" t="s">
        <v>50</v>
      </c>
      <c r="L17" s="33" t="s">
        <v>454</v>
      </c>
      <c r="M17" s="33">
        <v>3</v>
      </c>
      <c r="N17" s="33">
        <v>28</v>
      </c>
      <c r="O17" s="33">
        <v>38</v>
      </c>
      <c r="P17" s="38">
        <v>48</v>
      </c>
      <c r="Q17" s="33" t="s">
        <v>919</v>
      </c>
      <c r="R17" s="33" t="s">
        <v>38</v>
      </c>
      <c r="S17" s="33">
        <v>8</v>
      </c>
      <c r="T17" s="33">
        <v>12</v>
      </c>
      <c r="U17" s="33">
        <v>32</v>
      </c>
      <c r="V17" s="33">
        <f t="shared" si="0"/>
        <v>0.875</v>
      </c>
      <c r="W17" s="15">
        <f t="shared" si="1"/>
        <v>4</v>
      </c>
      <c r="X17" s="15">
        <f t="shared" si="2"/>
        <v>3.125</v>
      </c>
      <c r="Y17" s="33" t="s">
        <v>678</v>
      </c>
      <c r="Z17" s="33" t="s">
        <v>679</v>
      </c>
      <c r="AA17" s="33">
        <v>42</v>
      </c>
      <c r="AB17" s="33"/>
    </row>
    <row r="18" spans="1:28" x14ac:dyDescent="0.25">
      <c r="A18" s="33" t="s">
        <v>695</v>
      </c>
      <c r="B18" s="33"/>
      <c r="C18" s="33" t="s">
        <v>58</v>
      </c>
      <c r="D18" s="33">
        <v>440</v>
      </c>
      <c r="E18" s="33" t="s">
        <v>42</v>
      </c>
      <c r="F18" s="33" t="s">
        <v>26</v>
      </c>
      <c r="G18" s="33" t="s">
        <v>43</v>
      </c>
      <c r="H18" s="33" t="s">
        <v>48</v>
      </c>
      <c r="I18" s="33" t="s">
        <v>496</v>
      </c>
      <c r="J18" s="33" t="s">
        <v>32</v>
      </c>
      <c r="K18" s="33" t="s">
        <v>50</v>
      </c>
      <c r="L18" s="33" t="s">
        <v>677</v>
      </c>
      <c r="M18" s="33">
        <v>3</v>
      </c>
      <c r="N18" s="33">
        <v>28</v>
      </c>
      <c r="O18" s="33">
        <v>38</v>
      </c>
      <c r="P18" s="38">
        <v>48</v>
      </c>
      <c r="Q18" s="33" t="s">
        <v>919</v>
      </c>
      <c r="R18" s="35" t="s">
        <v>454</v>
      </c>
      <c r="S18" s="33">
        <v>7</v>
      </c>
      <c r="T18" s="33">
        <v>14</v>
      </c>
      <c r="U18" s="33">
        <v>34</v>
      </c>
      <c r="V18" s="33">
        <f t="shared" si="0"/>
        <v>0.82352941176470584</v>
      </c>
      <c r="W18" s="15">
        <f t="shared" si="1"/>
        <v>3.4285714285714284</v>
      </c>
      <c r="X18" s="15">
        <f t="shared" si="2"/>
        <v>2.6050420168067223</v>
      </c>
      <c r="Y18" s="33" t="s">
        <v>678</v>
      </c>
      <c r="Z18" s="33" t="s">
        <v>679</v>
      </c>
      <c r="AA18" s="33">
        <v>42</v>
      </c>
      <c r="AB18" s="33"/>
    </row>
    <row r="19" spans="1:28" x14ac:dyDescent="0.25">
      <c r="A19" s="33" t="s">
        <v>696</v>
      </c>
      <c r="B19" s="33"/>
      <c r="C19" s="33" t="s">
        <v>58</v>
      </c>
      <c r="D19" s="33">
        <v>500</v>
      </c>
      <c r="E19" s="33" t="s">
        <v>42</v>
      </c>
      <c r="F19" s="33" t="s">
        <v>26</v>
      </c>
      <c r="G19" s="33" t="s">
        <v>43</v>
      </c>
      <c r="H19" s="33" t="s">
        <v>48</v>
      </c>
      <c r="I19" s="33" t="s">
        <v>496</v>
      </c>
      <c r="J19" s="33" t="s">
        <v>32</v>
      </c>
      <c r="K19" s="33" t="s">
        <v>50</v>
      </c>
      <c r="L19" s="33" t="s">
        <v>677</v>
      </c>
      <c r="M19" s="33">
        <v>3</v>
      </c>
      <c r="N19" s="33">
        <v>28</v>
      </c>
      <c r="O19" s="33">
        <v>38</v>
      </c>
      <c r="P19" s="38">
        <v>48</v>
      </c>
      <c r="Q19" s="33" t="s">
        <v>919</v>
      </c>
      <c r="R19" s="35" t="s">
        <v>454</v>
      </c>
      <c r="S19" s="33">
        <v>7</v>
      </c>
      <c r="T19" s="33">
        <v>14</v>
      </c>
      <c r="U19" s="33">
        <v>34</v>
      </c>
      <c r="V19" s="33">
        <f t="shared" si="0"/>
        <v>0.82352941176470584</v>
      </c>
      <c r="W19" s="15">
        <f t="shared" si="1"/>
        <v>3.4285714285714284</v>
      </c>
      <c r="X19" s="15">
        <f t="shared" si="2"/>
        <v>2.6050420168067223</v>
      </c>
      <c r="Y19" s="33" t="s">
        <v>678</v>
      </c>
      <c r="Z19" s="33" t="s">
        <v>679</v>
      </c>
      <c r="AA19" s="33">
        <v>42</v>
      </c>
      <c r="AB19" s="33"/>
    </row>
    <row r="20" spans="1:28" x14ac:dyDescent="0.25">
      <c r="A20" s="33" t="s">
        <v>699</v>
      </c>
      <c r="B20" s="33"/>
      <c r="C20" s="33" t="s">
        <v>858</v>
      </c>
      <c r="D20" s="33">
        <v>800</v>
      </c>
      <c r="E20" s="33" t="s">
        <v>404</v>
      </c>
      <c r="F20" s="33" t="s">
        <v>26</v>
      </c>
      <c r="G20" s="33" t="s">
        <v>32</v>
      </c>
      <c r="H20" s="33" t="s">
        <v>48</v>
      </c>
      <c r="I20" s="33" t="s">
        <v>49</v>
      </c>
      <c r="J20" s="33" t="s">
        <v>32</v>
      </c>
      <c r="K20" s="33" t="s">
        <v>50</v>
      </c>
      <c r="L20" s="33" t="s">
        <v>701</v>
      </c>
      <c r="M20" s="33">
        <v>1</v>
      </c>
      <c r="N20" s="33">
        <v>40</v>
      </c>
      <c r="O20" s="33"/>
      <c r="P20" s="36">
        <v>40</v>
      </c>
      <c r="Q20" s="33" t="s">
        <v>919</v>
      </c>
      <c r="R20" s="33" t="s">
        <v>687</v>
      </c>
      <c r="S20" s="33">
        <v>9</v>
      </c>
      <c r="T20" s="33">
        <v>11</v>
      </c>
      <c r="U20" s="33">
        <v>34</v>
      </c>
      <c r="V20" s="33">
        <f t="shared" si="0"/>
        <v>1.1764705882352942</v>
      </c>
      <c r="W20" s="15">
        <f t="shared" si="1"/>
        <v>3.6363636363636362</v>
      </c>
      <c r="X20" s="15">
        <f t="shared" si="2"/>
        <v>2.4598930481283423</v>
      </c>
      <c r="Y20" s="33" t="s">
        <v>702</v>
      </c>
      <c r="Z20" s="33" t="s">
        <v>61</v>
      </c>
      <c r="AA20" s="41">
        <v>47</v>
      </c>
      <c r="AB20" s="41" t="s">
        <v>356</v>
      </c>
    </row>
    <row r="21" spans="1:28" x14ac:dyDescent="0.25">
      <c r="A21" s="33" t="s">
        <v>700</v>
      </c>
      <c r="B21" s="33"/>
      <c r="C21" s="33" t="s">
        <v>858</v>
      </c>
      <c r="D21" s="33">
        <v>700</v>
      </c>
      <c r="E21" s="33" t="s">
        <v>703</v>
      </c>
      <c r="F21" s="33" t="s">
        <v>26</v>
      </c>
      <c r="G21" s="33" t="s">
        <v>32</v>
      </c>
      <c r="H21" s="33" t="s">
        <v>48</v>
      </c>
      <c r="I21" s="33" t="s">
        <v>49</v>
      </c>
      <c r="J21" s="33" t="s">
        <v>32</v>
      </c>
      <c r="K21" s="33" t="s">
        <v>50</v>
      </c>
      <c r="L21" s="33" t="s">
        <v>701</v>
      </c>
      <c r="M21" s="33">
        <v>1</v>
      </c>
      <c r="N21" s="33">
        <v>40</v>
      </c>
      <c r="O21" s="33"/>
      <c r="P21" s="36">
        <v>40</v>
      </c>
      <c r="Q21" s="33" t="s">
        <v>919</v>
      </c>
      <c r="R21" s="33" t="s">
        <v>501</v>
      </c>
      <c r="S21" s="33">
        <v>8</v>
      </c>
      <c r="T21" s="33">
        <v>11</v>
      </c>
      <c r="U21" s="33">
        <v>34</v>
      </c>
      <c r="V21" s="33">
        <f t="shared" si="0"/>
        <v>1.1764705882352942</v>
      </c>
      <c r="W21" s="15">
        <f t="shared" si="1"/>
        <v>3.6363636363636362</v>
      </c>
      <c r="X21" s="15">
        <f t="shared" si="2"/>
        <v>2.4598930481283423</v>
      </c>
      <c r="Y21" s="33" t="s">
        <v>499</v>
      </c>
      <c r="Z21" s="33" t="s">
        <v>60</v>
      </c>
      <c r="AA21" s="41">
        <v>47</v>
      </c>
      <c r="AB21" s="41" t="s">
        <v>356</v>
      </c>
    </row>
    <row r="22" spans="1:28" x14ac:dyDescent="0.25">
      <c r="P22" s="3"/>
      <c r="Y22" s="2"/>
      <c r="Z22" s="2"/>
    </row>
    <row r="23" spans="1:28" x14ac:dyDescent="0.25">
      <c r="P23" s="3"/>
      <c r="Y23" s="2"/>
      <c r="Z23" s="2"/>
    </row>
    <row r="24" spans="1:28" x14ac:dyDescent="0.25">
      <c r="P24" s="3"/>
      <c r="Y24" s="2"/>
      <c r="Z24" s="2"/>
    </row>
    <row r="25" spans="1:28" x14ac:dyDescent="0.25">
      <c r="P25" s="3"/>
      <c r="Y25" s="2"/>
      <c r="Z25" s="2"/>
    </row>
    <row r="26" spans="1:28" x14ac:dyDescent="0.25">
      <c r="P26" s="3"/>
      <c r="X26" s="10"/>
      <c r="Y26" s="2"/>
    </row>
    <row r="27" spans="1:28" x14ac:dyDescent="0.25">
      <c r="P27" s="3"/>
      <c r="X27" s="10"/>
      <c r="Y27" s="2"/>
    </row>
    <row r="28" spans="1:28" x14ac:dyDescent="0.25">
      <c r="P28" s="3"/>
      <c r="Y28" s="2"/>
    </row>
    <row r="29" spans="1:28" x14ac:dyDescent="0.25">
      <c r="P29" s="3"/>
      <c r="Y29" s="2"/>
    </row>
    <row r="30" spans="1:28" x14ac:dyDescent="0.25">
      <c r="P30" s="3"/>
      <c r="X30" s="10"/>
      <c r="Y30" s="2"/>
    </row>
    <row r="31" spans="1:28" x14ac:dyDescent="0.25">
      <c r="P31" s="3"/>
      <c r="X31" s="10"/>
      <c r="Y31" s="2"/>
    </row>
    <row r="32" spans="1:28" x14ac:dyDescent="0.25">
      <c r="P32" s="3"/>
      <c r="X32" s="10"/>
      <c r="Y32" s="2"/>
    </row>
    <row r="33" spans="16:25" x14ac:dyDescent="0.25">
      <c r="P33" s="3"/>
      <c r="X33" s="10"/>
      <c r="Y33" s="2"/>
    </row>
    <row r="34" spans="16:25" x14ac:dyDescent="0.25">
      <c r="P34" s="3"/>
      <c r="X34" s="10"/>
      <c r="Y34" s="2"/>
    </row>
    <row r="35" spans="16:25" x14ac:dyDescent="0.25">
      <c r="P35" s="3"/>
      <c r="X35" s="10"/>
      <c r="Y35" s="2"/>
    </row>
    <row r="36" spans="16:25" x14ac:dyDescent="0.25">
      <c r="P36" s="3"/>
      <c r="X36" s="10"/>
      <c r="Y36" s="2"/>
    </row>
    <row r="37" spans="16:25" x14ac:dyDescent="0.25">
      <c r="P37" s="3"/>
      <c r="X37" s="10"/>
      <c r="Y37" s="2"/>
    </row>
    <row r="38" spans="16:25" x14ac:dyDescent="0.25">
      <c r="P38" s="3"/>
      <c r="X38" s="10"/>
      <c r="Y38" s="2"/>
    </row>
    <row r="39" spans="16:25" x14ac:dyDescent="0.25">
      <c r="P39" s="3"/>
      <c r="X39" s="10"/>
      <c r="Y39" s="2"/>
    </row>
  </sheetData>
  <conditionalFormatting sqref="V2:V21">
    <cfRule type="aboveAverage" dxfId="21" priority="6" aboveAverage="0" stdDev="1"/>
    <cfRule type="aboveAverage" dxfId="20" priority="7" stdDev="1"/>
  </conditionalFormatting>
  <conditionalFormatting sqref="W2:W21">
    <cfRule type="aboveAverage" dxfId="19" priority="8" aboveAverage="0" stdDev="1"/>
    <cfRule type="aboveAverage" dxfId="18" priority="9" stdDev="1"/>
  </conditionalFormatting>
  <conditionalFormatting sqref="X2:X2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All</vt:lpstr>
      <vt:lpstr>Manuf</vt:lpstr>
      <vt:lpstr>Liv-Giant</vt:lpstr>
      <vt:lpstr>Specialized</vt:lpstr>
      <vt:lpstr>Cannondale</vt:lpstr>
      <vt:lpstr>Trek</vt:lpstr>
      <vt:lpstr>Marin</vt:lpstr>
      <vt:lpstr>Jamis</vt:lpstr>
      <vt:lpstr>Raleigh</vt:lpstr>
      <vt:lpstr>Fuji</vt:lpstr>
      <vt:lpstr>Bianchi</vt:lpstr>
      <vt:lpstr>Misc manufs</vt:lpstr>
      <vt:lpstr>Stats</vt:lpstr>
      <vt:lpstr>Brackets</vt:lpstr>
      <vt:lpstr>Brackets stats</vt:lpstr>
      <vt:lpstr>Completeness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family5550</dc:creator>
  <cp:lastModifiedBy>family5550</cp:lastModifiedBy>
  <dcterms:created xsi:type="dcterms:W3CDTF">2020-09-15T06:04:23Z</dcterms:created>
  <dcterms:modified xsi:type="dcterms:W3CDTF">2020-10-18T03:34:43Z</dcterms:modified>
</cp:coreProperties>
</file>